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stelmak\Dropbox\TTKK\2. JUHTIMISARVESTUS\Materjalid\4. KMK analüüs\"/>
    </mc:Choice>
  </mc:AlternateContent>
  <bookViews>
    <workbookView xWindow="480" yWindow="396" windowWidth="15600" windowHeight="6948"/>
  </bookViews>
  <sheets>
    <sheet name="KMK analüüs hinnamuutuse korral" sheetId="11" r:id="rId1"/>
    <sheet name="allahindlused (tabel)" sheetId="9" r:id="rId2"/>
    <sheet name="allahindlused 1" sheetId="5" state="hidden" r:id="rId3"/>
    <sheet name="Sheet2" sheetId="2" r:id="rId4"/>
    <sheet name="Sheet3" sheetId="3" r:id="rId5"/>
  </sheets>
  <definedNames>
    <definedName name="_Toc303076037" localSheetId="0">'KMK analüüs hinnamuutuse korral'!$K$1</definedName>
    <definedName name="_Toc303076038" localSheetId="0">'KMK analüüs hinnamuutuse korral'!$K$2</definedName>
    <definedName name="_Toc303076039" localSheetId="0">'KMK analüüs hinnamuutuse korral'!$K$3</definedName>
    <definedName name="_Toc303076040" localSheetId="0">'KMK analüüs hinnamuutuse korral'!$K$4</definedName>
    <definedName name="_Toc303076041" localSheetId="0">'KMK analüüs hinnamuutuse korral'!$K$5</definedName>
    <definedName name="_Toc303076042" localSheetId="0">'KMK analüüs hinnamuutuse korral'!$K$6</definedName>
    <definedName name="_Toc303076043" localSheetId="0">'KMK analüüs hinnamuutuse korral'!$K$7</definedName>
    <definedName name="_Toc303076265" localSheetId="0">'KMK analüüs hinnamuutuse korral'!$K$2</definedName>
    <definedName name="_Toc303076266" localSheetId="0">'KMK analüüs hinnamuutuse korral'!$K$3</definedName>
    <definedName name="_Toc303076267" localSheetId="0">'KMK analüüs hinnamuutuse korral'!$K$4</definedName>
    <definedName name="_Toc303076268" localSheetId="0">'KMK analüüs hinnamuutuse korral'!$K$5</definedName>
    <definedName name="_Toc303076269" localSheetId="0">'KMK analüüs hinnamuutuse korral'!$K$6</definedName>
  </definedNames>
  <calcPr calcId="162913"/>
</workbook>
</file>

<file path=xl/calcChain.xml><?xml version="1.0" encoding="utf-8"?>
<calcChain xmlns="http://schemas.openxmlformats.org/spreadsheetml/2006/main">
  <c r="C12" i="11" l="1"/>
  <c r="B16" i="11"/>
  <c r="B13" i="11"/>
  <c r="B10" i="11"/>
  <c r="F9" i="11"/>
  <c r="E9" i="11"/>
  <c r="D9" i="11"/>
  <c r="C9" i="11"/>
  <c r="B4" i="11"/>
  <c r="H27" i="9"/>
  <c r="G27" i="9"/>
  <c r="F27" i="9"/>
  <c r="H26" i="9"/>
  <c r="G26" i="9"/>
  <c r="F26" i="9"/>
  <c r="H25" i="9"/>
  <c r="G25" i="9"/>
  <c r="F25" i="9"/>
  <c r="H24" i="9"/>
  <c r="G24" i="9"/>
  <c r="F24" i="9"/>
  <c r="E24" i="9"/>
  <c r="H23" i="9"/>
  <c r="G23" i="9"/>
  <c r="F23" i="9"/>
  <c r="E23" i="9"/>
  <c r="H22" i="9"/>
  <c r="G22" i="9"/>
  <c r="F22" i="9"/>
  <c r="E22" i="9"/>
  <c r="H21" i="9"/>
  <c r="G21" i="9"/>
  <c r="F21" i="9"/>
  <c r="E21" i="9"/>
  <c r="D21" i="9"/>
  <c r="H20" i="9"/>
  <c r="G20" i="9"/>
  <c r="F20" i="9"/>
  <c r="E20" i="9"/>
  <c r="D20" i="9"/>
  <c r="C20" i="9"/>
  <c r="H19" i="9"/>
  <c r="G19" i="9"/>
  <c r="F19" i="9"/>
  <c r="E19" i="9"/>
  <c r="D19" i="9"/>
  <c r="C19" i="9"/>
  <c r="H18" i="9"/>
  <c r="G18" i="9"/>
  <c r="F18" i="9"/>
  <c r="E18" i="9"/>
  <c r="D18" i="9"/>
  <c r="C18" i="9"/>
  <c r="H17" i="9"/>
  <c r="G17" i="9"/>
  <c r="F17" i="9"/>
  <c r="E17" i="9"/>
  <c r="D17" i="9"/>
  <c r="C17" i="9"/>
  <c r="H16" i="9"/>
  <c r="G16" i="9"/>
  <c r="F16" i="9"/>
  <c r="E16" i="9"/>
  <c r="D16" i="9"/>
  <c r="C16" i="9"/>
  <c r="B19" i="11"/>
  <c r="C15" i="11"/>
  <c r="C16" i="11"/>
  <c r="B17" i="11"/>
  <c r="B18" i="11"/>
  <c r="D12" i="11"/>
  <c r="D15" i="11"/>
  <c r="E15" i="11"/>
  <c r="F15" i="11"/>
  <c r="C8" i="11"/>
  <c r="C13" i="11"/>
  <c r="E12" i="11"/>
  <c r="D16" i="11"/>
  <c r="D8" i="11"/>
  <c r="D21" i="11"/>
  <c r="C20" i="11"/>
  <c r="C10" i="11"/>
  <c r="C21" i="11"/>
  <c r="E41" i="11"/>
  <c r="D20" i="11"/>
  <c r="D10" i="11"/>
  <c r="D13" i="11"/>
  <c r="D18" i="11"/>
  <c r="F12" i="11"/>
  <c r="E16" i="11"/>
  <c r="E8" i="11"/>
  <c r="E21" i="11"/>
  <c r="C17" i="11"/>
  <c r="C18" i="11"/>
  <c r="C19" i="11"/>
  <c r="F16" i="11"/>
  <c r="F8" i="11"/>
  <c r="E20" i="11"/>
  <c r="E10" i="11"/>
  <c r="D19" i="11"/>
  <c r="D17" i="11"/>
  <c r="E13" i="11"/>
  <c r="E18" i="11"/>
  <c r="F13" i="11"/>
  <c r="F18" i="11"/>
  <c r="F21" i="11"/>
  <c r="E19" i="11"/>
  <c r="E17" i="11"/>
  <c r="F20" i="11"/>
  <c r="F10" i="11"/>
  <c r="F19" i="11"/>
  <c r="F17" i="11"/>
  <c r="B15" i="5"/>
  <c r="B12" i="5"/>
  <c r="B9" i="5"/>
  <c r="B16" i="5"/>
  <c r="F8" i="5"/>
  <c r="F15" i="5"/>
  <c r="E8" i="5"/>
  <c r="D8" i="5"/>
  <c r="D15" i="5"/>
  <c r="C8" i="5"/>
  <c r="C14" i="5"/>
  <c r="E14" i="5"/>
  <c r="D14" i="5"/>
  <c r="D7" i="5"/>
  <c r="D12" i="5"/>
  <c r="F14" i="5"/>
  <c r="F7" i="5"/>
  <c r="F12" i="5"/>
  <c r="C15" i="5"/>
  <c r="C7" i="5"/>
  <c r="E15" i="5"/>
  <c r="E7" i="5"/>
  <c r="D9" i="5"/>
  <c r="D16" i="5"/>
  <c r="E12" i="5"/>
  <c r="E9" i="5"/>
  <c r="E16" i="5"/>
  <c r="C12" i="5"/>
  <c r="C9" i="5"/>
  <c r="F9" i="5"/>
  <c r="F16" i="5"/>
  <c r="C16" i="5"/>
</calcChain>
</file>

<file path=xl/comments1.xml><?xml version="1.0" encoding="utf-8"?>
<comments xmlns="http://schemas.openxmlformats.org/spreadsheetml/2006/main">
  <authors>
    <author>Inga Stelmak</author>
  </authors>
  <commentList>
    <comment ref="F8" authorId="0" shapeId="0">
      <text>
        <r>
          <rPr>
            <b/>
            <sz val="9"/>
            <color indexed="81"/>
            <rFont val="Tahoma"/>
            <family val="2"/>
            <charset val="186"/>
          </rPr>
          <t>Inga Stelmak:</t>
        </r>
        <r>
          <rPr>
            <sz val="9"/>
            <color indexed="81"/>
            <rFont val="Tahoma"/>
            <family val="2"/>
            <charset val="186"/>
          </rPr>
          <t xml:space="preserve">
tasuvusläve muutus</t>
        </r>
      </text>
    </comment>
  </commentList>
</comments>
</file>

<file path=xl/comments2.xml><?xml version="1.0" encoding="utf-8"?>
<comments xmlns="http://schemas.openxmlformats.org/spreadsheetml/2006/main">
  <authors>
    <author>Inga Stelmak</author>
  </authors>
  <commentList>
    <comment ref="C16" authorId="0" shapeId="0">
      <text>
        <r>
          <rPr>
            <b/>
            <sz val="9"/>
            <color indexed="81"/>
            <rFont val="Tahoma"/>
            <family val="2"/>
            <charset val="186"/>
          </rPr>
          <t>Inga Stelmak:</t>
        </r>
        <r>
          <rPr>
            <sz val="9"/>
            <color indexed="81"/>
            <rFont val="Tahoma"/>
            <family val="2"/>
            <charset val="186"/>
          </rPr>
          <t xml:space="preserve">
valem
(piirkasumimäär/(piirkasumimäär-allahindluse%)x-1</t>
        </r>
      </text>
    </comment>
  </commentList>
</comments>
</file>

<file path=xl/sharedStrings.xml><?xml version="1.0" encoding="utf-8"?>
<sst xmlns="http://schemas.openxmlformats.org/spreadsheetml/2006/main" count="57" uniqueCount="45">
  <si>
    <t>Piirkasum</t>
  </si>
  <si>
    <t xml:space="preserve"> </t>
  </si>
  <si>
    <t>enne</t>
  </si>
  <si>
    <t>hinnamuutus</t>
  </si>
  <si>
    <t>Müük (kogus)</t>
  </si>
  <si>
    <t>kasumimarginaal + hinnamuutus</t>
  </si>
  <si>
    <t>Hulgihind</t>
  </si>
  <si>
    <t>Tulud (EUR)</t>
  </si>
  <si>
    <t>Muutuvulud (EUR/ühik)</t>
  </si>
  <si>
    <t>Muutuvkulud kokku</t>
  </si>
  <si>
    <t>Püsikulud (EUR)</t>
  </si>
  <si>
    <t>kaotus</t>
  </si>
  <si>
    <t>Kate ühiku kohta</t>
  </si>
  <si>
    <t>Kate kokku:</t>
  </si>
  <si>
    <t>Tekk ja Padi  peab plaani vähendada hinda 5% võrra, arvates, et see muudab ta konkurentsivõimelisemaks, võimaldades kasvatada müüki. Juhtkond usub, et see otsus ei too kaasa uusi püsikulusid. Kui palju peaks müük kasvama, et ettevõte võidaks 5%-lisest hinnakärpest?</t>
  </si>
  <si>
    <r>
      <t xml:space="preserve">Enne hinna muutmist saab firma igalt ühikult 10 eurot ning müüb 4000 ühikut, teenides nii 40 000 eurot. Muutuvkulud on 5,5 eurot ühiku kohta, mis teeb kokku 22 000 eurot. Seetõttu on enne hinnamuutust kulukate </t>
    </r>
    <r>
      <rPr>
        <sz val="8"/>
        <color theme="1"/>
        <rFont val="Times New Roman"/>
        <family val="1"/>
        <charset val="204"/>
      </rPr>
      <t> </t>
    </r>
    <r>
      <rPr>
        <sz val="12"/>
        <color theme="1"/>
        <rFont val="Times New Roman"/>
        <family val="1"/>
        <charset val="204"/>
      </rPr>
      <t xml:space="preserve">kokku 40 000 – 22 000 = 18 000 eurot. 
Selleks et kavandatav hinnakärbe oleks kasumlik, peab kulukate ka pärast hinnamuutust olema suurem kui 18 000 eurot. </t>
    </r>
  </si>
  <si>
    <t>Kui kasutada CM määra</t>
  </si>
  <si>
    <t>Ülesanne.</t>
  </si>
  <si>
    <t>ALLAHINDLUSED</t>
  </si>
  <si>
    <t>1. Kuus Õuna valmistab ja müüb raamatuid kinnaga 10 eur/tükk. Piirkasumi määr 30%) Eesmärk on säilitada kasum ja suurendada turuosa kasutades allahindust</t>
  </si>
  <si>
    <t>1. Mitu % raamatutuleks müüa rohkem, kui teha allahindlust 1%.</t>
  </si>
  <si>
    <t>2. Mitu % raamatuid tuleks rohkem müüa, kui teha allahindlust 3%?</t>
  </si>
  <si>
    <t>3. Mitu % raamatuid tuleks rohkem müüa, kui teha allahindust 20%?</t>
  </si>
  <si>
    <t>4. Mitu % raamatuid tuleks rohkem müüa, kui teha allahindust 20%?</t>
  </si>
  <si>
    <t>ALLAHINDLUSE JA MÜÜGIMAHU SEOSED</t>
  </si>
  <si>
    <t>Alghind</t>
  </si>
  <si>
    <t>allahindluse %</t>
  </si>
  <si>
    <t>Piirkasumimäär</t>
  </si>
  <si>
    <t>Müügi kasv %</t>
  </si>
  <si>
    <t>5. Kas allahinduse % mõjutab rohkem kasumit suurema või väiksema piirkasum korral?</t>
  </si>
  <si>
    <t>6. Milline on maksimaalne allahindluse % võrreldes piirkasum määraga, et ei saaks kahjumit?</t>
  </si>
  <si>
    <t>allahindlused</t>
  </si>
  <si>
    <t>piirkasummäärad</t>
  </si>
  <si>
    <t>Tekk ja Padi  peab plaani vähendada hinda 5% võrra, arvates, et see muudab ta konkurentsivõimelisemaks, võimaldades kasvatada müüki. Juhtkond usub, et see otsus ei too kaasa uusi püsikulusid. 
Kui palju peaks müük kasvama, et ettevõte võidaks 5%-lisest hinnakärpest?</t>
  </si>
  <si>
    <t>Väikefirma tekk ja padi toodab patju:</t>
  </si>
  <si>
    <t>Müügikogus</t>
  </si>
  <si>
    <t>Tulud kokku</t>
  </si>
  <si>
    <t>VASTUS:</t>
  </si>
  <si>
    <t>Piirkasum ühiku kohta</t>
  </si>
  <si>
    <t>Müügi kogus</t>
  </si>
  <si>
    <t xml:space="preserve">Püsikulud </t>
  </si>
  <si>
    <r>
      <t>Enne hinna muutmist saab firma igalt ühikult 10 eurot ning müüb 4000 ühikut, teenides nii 40 000 eurot. Muutuvkulud on 5,5 eurot ühiku kohta, mis teeb kokku 22 000 eurot. Seetõttu on enne hinnamuutust piirkasum</t>
    </r>
    <r>
      <rPr>
        <sz val="8"/>
        <color theme="1"/>
        <rFont val="Times New Roman"/>
        <family val="1"/>
        <charset val="204"/>
      </rPr>
      <t> </t>
    </r>
    <r>
      <rPr>
        <sz val="12"/>
        <color theme="1"/>
        <rFont val="Times New Roman"/>
        <family val="1"/>
        <charset val="204"/>
      </rPr>
      <t xml:space="preserve">kokku 40 000 – 22 000 = 18 000 eurot. 
Selleks et kavandatav hinnakärbe oleks kasumlik, peabpiirkasum ka pärast hinnamuutust olema suurem kui 18 000 eurot. </t>
    </r>
  </si>
  <si>
    <t>Kui müügimaht kasvab rohkem kui ühikut, siis on hinnakärbe kasumlik</t>
  </si>
  <si>
    <t>ühikut, siis on hinnakärbe kasumlik</t>
  </si>
  <si>
    <t>Piirkasumi määr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</si>
</sst>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theme="1"/>
      <name val="Times New Roman"/>
      <family val="1"/>
      <charset val="204"/>
    </font>
    <font>
      <sz val="12"/>
      <color theme="1"/>
      <name val="Times New Roman"/>
      <family val="1"/>
      <charset val="204"/>
    </font>
    <font>
      <b/>
      <sz val="12"/>
      <color theme="1"/>
      <name val="Times New Roman"/>
      <family val="1"/>
      <charset val="204"/>
    </font>
    <font>
      <sz val="8"/>
      <color theme="1"/>
      <name val="Times New Roman"/>
      <family val="1"/>
      <charset val="204"/>
    </font>
    <font>
      <b/>
      <sz val="8"/>
      <color theme="1"/>
      <name val="Times New Roman"/>
      <family val="1"/>
      <charset val="204"/>
    </font>
    <font>
      <b/>
      <sz val="11"/>
      <color theme="1"/>
      <name val="Times New Roman"/>
      <family val="1"/>
      <charset val="186"/>
    </font>
    <font>
      <sz val="12"/>
      <color theme="1"/>
      <name val="Times New Roman"/>
      <family val="1"/>
      <charset val="186"/>
    </font>
    <font>
      <sz val="9"/>
      <color indexed="81"/>
      <name val="Tahoma"/>
      <family val="2"/>
      <charset val="186"/>
    </font>
    <font>
      <b/>
      <sz val="9"/>
      <color indexed="81"/>
      <name val="Tahoma"/>
      <family val="2"/>
      <charset val="186"/>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26">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76">
    <xf numFmtId="0" fontId="0" fillId="0" borderId="0" xfId="0"/>
    <xf numFmtId="0" fontId="3" fillId="0" borderId="0" xfId="0" applyFont="1"/>
    <xf numFmtId="9" fontId="3" fillId="0" borderId="0" xfId="0" applyNumberFormat="1" applyFont="1"/>
    <xf numFmtId="0" fontId="3" fillId="0" borderId="0" xfId="0" applyFont="1" applyAlignment="1">
      <alignment horizontal="justify"/>
    </xf>
    <xf numFmtId="4" fontId="3" fillId="0" borderId="0" xfId="0" applyNumberFormat="1" applyFont="1" applyAlignment="1">
      <alignment horizontal="right"/>
    </xf>
    <xf numFmtId="0" fontId="4" fillId="0" borderId="0" xfId="0" applyFont="1" applyAlignment="1">
      <alignment horizontal="justify"/>
    </xf>
    <xf numFmtId="3" fontId="0" fillId="0" borderId="0" xfId="0" applyNumberFormat="1" applyAlignment="1"/>
    <xf numFmtId="4" fontId="0" fillId="0" borderId="0" xfId="0" applyNumberFormat="1"/>
    <xf numFmtId="0" fontId="7" fillId="0" borderId="0" xfId="0" applyFont="1" applyAlignment="1">
      <alignment horizontal="justify"/>
    </xf>
    <xf numFmtId="164" fontId="0" fillId="0" borderId="0" xfId="1" applyNumberFormat="1" applyFont="1"/>
    <xf numFmtId="0" fontId="0" fillId="0" borderId="0" xfId="0" applyBorder="1"/>
    <xf numFmtId="0" fontId="4" fillId="0" borderId="9" xfId="0" applyFont="1" applyBorder="1" applyAlignment="1"/>
    <xf numFmtId="0" fontId="4" fillId="0" borderId="0" xfId="0" applyFont="1" applyAlignment="1"/>
    <xf numFmtId="0" fontId="3" fillId="0" borderId="4" xfId="0" applyFont="1" applyBorder="1"/>
    <xf numFmtId="0" fontId="3" fillId="3" borderId="7" xfId="0" applyFont="1" applyFill="1" applyBorder="1" applyAlignment="1">
      <alignment horizontal="justify"/>
    </xf>
    <xf numFmtId="4" fontId="3" fillId="3" borderId="16" xfId="0" applyNumberFormat="1" applyFont="1" applyFill="1" applyBorder="1" applyAlignment="1">
      <alignment horizontal="right"/>
    </xf>
    <xf numFmtId="0" fontId="3" fillId="0" borderId="4" xfId="0" applyFont="1" applyBorder="1" applyAlignment="1">
      <alignment horizontal="justify"/>
    </xf>
    <xf numFmtId="4" fontId="3" fillId="0" borderId="0" xfId="0" applyNumberFormat="1" applyFont="1" applyBorder="1" applyAlignment="1">
      <alignment horizontal="right"/>
    </xf>
    <xf numFmtId="4" fontId="3" fillId="0" borderId="13" xfId="0" applyNumberFormat="1" applyFont="1" applyBorder="1" applyAlignment="1">
      <alignment horizontal="right"/>
    </xf>
    <xf numFmtId="0" fontId="5" fillId="2" borderId="3" xfId="0" applyFont="1" applyFill="1" applyBorder="1" applyAlignment="1">
      <alignment horizontal="justify"/>
    </xf>
    <xf numFmtId="3" fontId="2" fillId="2" borderId="25" xfId="0" applyNumberFormat="1" applyFont="1" applyFill="1" applyBorder="1" applyAlignment="1"/>
    <xf numFmtId="9" fontId="2" fillId="2" borderId="11" xfId="1" applyFont="1" applyFill="1" applyBorder="1"/>
    <xf numFmtId="9" fontId="2" fillId="2" borderId="1" xfId="1" applyFont="1" applyFill="1" applyBorder="1"/>
    <xf numFmtId="9" fontId="0" fillId="0" borderId="10" xfId="0" applyNumberFormat="1" applyBorder="1"/>
    <xf numFmtId="9" fontId="0" fillId="0" borderId="18" xfId="0" applyNumberFormat="1" applyBorder="1"/>
    <xf numFmtId="10" fontId="0" fillId="0" borderId="5" xfId="1" applyNumberFormat="1" applyFont="1" applyBorder="1"/>
    <xf numFmtId="10" fontId="0" fillId="0" borderId="0" xfId="1" applyNumberFormat="1" applyFont="1" applyBorder="1"/>
    <xf numFmtId="10" fontId="0" fillId="0" borderId="18" xfId="1" applyNumberFormat="1" applyFont="1" applyBorder="1"/>
    <xf numFmtId="9" fontId="0" fillId="0" borderId="21" xfId="0" applyNumberFormat="1" applyBorder="1"/>
    <xf numFmtId="10" fontId="0" fillId="0" borderId="19" xfId="1" applyNumberFormat="1" applyFont="1" applyBorder="1"/>
    <xf numFmtId="0" fontId="0" fillId="0" borderId="20" xfId="0" applyBorder="1"/>
    <xf numFmtId="10" fontId="0" fillId="0" borderId="20" xfId="1" applyNumberFormat="1" applyFont="1" applyBorder="1"/>
    <xf numFmtId="10" fontId="0" fillId="0" borderId="21" xfId="1" applyNumberFormat="1" applyFont="1" applyBorder="1"/>
    <xf numFmtId="9" fontId="3" fillId="0" borderId="8" xfId="0" applyNumberFormat="1" applyFont="1" applyBorder="1"/>
    <xf numFmtId="9" fontId="3" fillId="0" borderId="16" xfId="0" applyNumberFormat="1" applyFont="1" applyBorder="1"/>
    <xf numFmtId="9" fontId="3" fillId="0" borderId="24" xfId="0" applyNumberFormat="1" applyFont="1" applyBorder="1"/>
    <xf numFmtId="10" fontId="0" fillId="2" borderId="0" xfId="1" applyNumberFormat="1" applyFont="1" applyFill="1" applyBorder="1"/>
    <xf numFmtId="0" fontId="8" fillId="0" borderId="4" xfId="0" applyFont="1" applyBorder="1" applyAlignment="1">
      <alignment horizontal="justify"/>
    </xf>
    <xf numFmtId="4" fontId="8" fillId="0" borderId="0" xfId="0" applyNumberFormat="1" applyFont="1" applyBorder="1" applyAlignment="1">
      <alignment horizontal="right"/>
    </xf>
    <xf numFmtId="4" fontId="8" fillId="0" borderId="13" xfId="0" applyNumberFormat="1" applyFont="1" applyBorder="1" applyAlignment="1">
      <alignment horizontal="right"/>
    </xf>
    <xf numFmtId="0" fontId="8" fillId="0" borderId="7" xfId="0" applyFont="1" applyBorder="1" applyAlignment="1">
      <alignment horizontal="justify"/>
    </xf>
    <xf numFmtId="9" fontId="8" fillId="0" borderId="16" xfId="1" applyFont="1" applyBorder="1" applyAlignment="1">
      <alignment horizontal="right"/>
    </xf>
    <xf numFmtId="9" fontId="8" fillId="0" borderId="24" xfId="1" applyFont="1" applyBorder="1" applyAlignment="1">
      <alignment horizontal="right"/>
    </xf>
    <xf numFmtId="164" fontId="2" fillId="2" borderId="11" xfId="1" applyNumberFormat="1" applyFont="1" applyFill="1" applyBorder="1"/>
    <xf numFmtId="9" fontId="0" fillId="0" borderId="0" xfId="0" applyNumberFormat="1" applyFill="1" applyBorder="1"/>
    <xf numFmtId="9" fontId="0" fillId="0" borderId="0" xfId="1" applyFont="1"/>
    <xf numFmtId="0" fontId="4" fillId="5" borderId="22" xfId="0" applyFont="1" applyFill="1" applyBorder="1" applyAlignment="1"/>
    <xf numFmtId="0" fontId="3" fillId="5" borderId="23" xfId="0" applyFont="1" applyFill="1" applyBorder="1"/>
    <xf numFmtId="4" fontId="3" fillId="5" borderId="10" xfId="0" applyNumberFormat="1" applyFont="1" applyFill="1" applyBorder="1" applyAlignment="1">
      <alignment horizontal="right"/>
    </xf>
    <xf numFmtId="4" fontId="3" fillId="5" borderId="23" xfId="0" applyNumberFormat="1" applyFont="1" applyFill="1" applyBorder="1" applyAlignment="1">
      <alignment horizontal="right"/>
    </xf>
    <xf numFmtId="4" fontId="8" fillId="5" borderId="23" xfId="0" applyNumberFormat="1" applyFont="1" applyFill="1" applyBorder="1" applyAlignment="1">
      <alignment horizontal="right"/>
    </xf>
    <xf numFmtId="9" fontId="8" fillId="5" borderId="10" xfId="1" applyFont="1" applyFill="1" applyBorder="1" applyAlignment="1">
      <alignment horizontal="right"/>
    </xf>
    <xf numFmtId="3" fontId="2" fillId="2" borderId="11" xfId="1" applyNumberFormat="1" applyFont="1" applyFill="1" applyBorder="1"/>
    <xf numFmtId="3" fontId="0" fillId="0" borderId="0" xfId="1" applyNumberFormat="1" applyFont="1"/>
    <xf numFmtId="3" fontId="2" fillId="3" borderId="2" xfId="0" applyNumberFormat="1" applyFont="1" applyFill="1" applyBorder="1"/>
    <xf numFmtId="0" fontId="2" fillId="3" borderId="0" xfId="0" applyFont="1" applyFill="1" applyAlignment="1">
      <alignment horizontal="center" wrapText="1"/>
    </xf>
    <xf numFmtId="0" fontId="4" fillId="0" borderId="0" xfId="0" applyFont="1" applyAlignment="1">
      <alignment horizontal="justify" vertical="top" wrapText="1"/>
    </xf>
    <xf numFmtId="0" fontId="4" fillId="0" borderId="14" xfId="0" applyFont="1" applyBorder="1" applyAlignment="1">
      <alignment horizontal="center"/>
    </xf>
    <xf numFmtId="0" fontId="4" fillId="0" borderId="12" xfId="0" applyFont="1" applyBorder="1" applyAlignment="1">
      <alignment horizontal="center"/>
    </xf>
    <xf numFmtId="0" fontId="9" fillId="4" borderId="0" xfId="0" applyFont="1" applyFill="1" applyAlignment="1">
      <alignment horizontal="justify" vertical="center" wrapText="1"/>
    </xf>
    <xf numFmtId="0" fontId="0" fillId="4" borderId="0" xfId="0" applyFill="1" applyAlignment="1">
      <alignment vertical="center" wrapText="1"/>
    </xf>
    <xf numFmtId="0" fontId="4" fillId="0" borderId="0" xfId="0" applyFont="1" applyAlignment="1">
      <alignment horizontal="left" wrapText="1"/>
    </xf>
    <xf numFmtId="0" fontId="4" fillId="0" borderId="0" xfId="0" applyFont="1" applyAlignment="1">
      <alignment horizontal="left" vertical="top" wrapText="1"/>
    </xf>
    <xf numFmtId="0" fontId="0" fillId="0" borderId="0" xfId="0" applyAlignment="1">
      <alignment horizontal="left"/>
    </xf>
    <xf numFmtId="0" fontId="2" fillId="0" borderId="6"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9" xfId="0" applyFont="1" applyBorder="1" applyAlignment="1">
      <alignment horizontal="center" vertical="center" textRotation="255"/>
    </xf>
    <xf numFmtId="0" fontId="0" fillId="0" borderId="17" xfId="0" applyBorder="1" applyAlignment="1">
      <alignment horizontal="center"/>
    </xf>
    <xf numFmtId="0" fontId="0" fillId="0" borderId="21" xfId="0" applyBorder="1" applyAlignment="1">
      <alignment horizontal="center"/>
    </xf>
    <xf numFmtId="0" fontId="0" fillId="0" borderId="8" xfId="0" applyBorder="1" applyAlignment="1">
      <alignment horizontal="center"/>
    </xf>
    <xf numFmtId="0" fontId="0" fillId="0" borderId="16" xfId="0" applyBorder="1" applyAlignment="1">
      <alignment horizontal="center"/>
    </xf>
    <xf numFmtId="0" fontId="0" fillId="0" borderId="15" xfId="0" applyBorder="1" applyAlignment="1">
      <alignment horizontal="center"/>
    </xf>
    <xf numFmtId="0" fontId="0" fillId="0" borderId="3" xfId="0" applyBorder="1" applyAlignment="1">
      <alignment horizontal="center"/>
    </xf>
    <xf numFmtId="0" fontId="0" fillId="0" borderId="11" xfId="0" applyBorder="1" applyAlignment="1">
      <alignment horizontal="center"/>
    </xf>
    <xf numFmtId="0" fontId="0" fillId="0" borderId="1" xfId="0" applyBorder="1" applyAlignment="1">
      <alignment horizontal="center"/>
    </xf>
    <xf numFmtId="0" fontId="4" fillId="0" borderId="0" xfId="0" applyFont="1" applyAlignment="1">
      <alignment horizont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1" Type="http://schemas.openxmlformats.org/officeDocument/2006/relationships/image" Target="NUL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25</xdr:row>
      <xdr:rowOff>0</xdr:rowOff>
    </xdr:from>
    <xdr:to>
      <xdr:col>3</xdr:col>
      <xdr:colOff>571500</xdr:colOff>
      <xdr:row>26</xdr:row>
      <xdr:rowOff>152400</xdr:rowOff>
    </xdr:to>
    <xdr:pic>
      <xdr:nvPicPr>
        <xdr:cNvPr id="2" name="Picture 3"/>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0" y="3781425"/>
          <a:ext cx="3838575" cy="0"/>
        </a:xfrm>
        <a:prstGeom prst="rect">
          <a:avLst/>
        </a:prstGeom>
        <a:noFill/>
      </xdr:spPr>
    </xdr:pic>
    <xdr:clientData/>
  </xdr:twoCellAnchor>
  <xdr:twoCellAnchor>
    <xdr:from>
      <xdr:col>0</xdr:col>
      <xdr:colOff>0</xdr:colOff>
      <xdr:row>27</xdr:row>
      <xdr:rowOff>0</xdr:rowOff>
    </xdr:from>
    <xdr:to>
      <xdr:col>5</xdr:col>
      <xdr:colOff>361950</xdr:colOff>
      <xdr:row>29</xdr:row>
      <xdr:rowOff>161925</xdr:rowOff>
    </xdr:to>
    <xdr:pic>
      <xdr:nvPicPr>
        <xdr:cNvPr id="3" name="Picture 4"/>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0" y="3781425"/>
          <a:ext cx="5038725" cy="0"/>
        </a:xfrm>
        <a:prstGeom prst="rect">
          <a:avLst/>
        </a:prstGeom>
        <a:noFill/>
      </xdr:spPr>
    </xdr:pic>
    <xdr:clientData/>
  </xdr:twoCellAnchor>
  <xdr:twoCellAnchor>
    <xdr:from>
      <xdr:col>0</xdr:col>
      <xdr:colOff>9525</xdr:colOff>
      <xdr:row>31</xdr:row>
      <xdr:rowOff>104775</xdr:rowOff>
    </xdr:from>
    <xdr:to>
      <xdr:col>6</xdr:col>
      <xdr:colOff>238125</xdr:colOff>
      <xdr:row>33</xdr:row>
      <xdr:rowOff>66675</xdr:rowOff>
    </xdr:to>
    <xdr:pic>
      <xdr:nvPicPr>
        <xdr:cNvPr id="4" name="Picture 5"/>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9525" y="3781425"/>
          <a:ext cx="5572125" cy="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32</xdr:row>
      <xdr:rowOff>0</xdr:rowOff>
    </xdr:from>
    <xdr:to>
      <xdr:col>1</xdr:col>
      <xdr:colOff>819150</xdr:colOff>
      <xdr:row>34</xdr:row>
      <xdr:rowOff>123825</xdr:rowOff>
    </xdr:to>
    <xdr:pic>
      <xdr:nvPicPr>
        <xdr:cNvPr id="2" name="Picture 2"/>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09600" y="3657600"/>
          <a:ext cx="819150" cy="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152400</xdr:colOff>
      <xdr:row>0</xdr:row>
      <xdr:rowOff>95250</xdr:rowOff>
    </xdr:from>
    <xdr:to>
      <xdr:col>15</xdr:col>
      <xdr:colOff>361950</xdr:colOff>
      <xdr:row>3</xdr:row>
      <xdr:rowOff>4946</xdr:rowOff>
    </xdr:to>
    <xdr:pic>
      <xdr:nvPicPr>
        <xdr:cNvPr id="2" name="Picture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477000" y="95250"/>
          <a:ext cx="4476750" cy="490721"/>
        </a:xfrm>
        <a:prstGeom prst="rect">
          <a:avLst/>
        </a:prstGeom>
        <a:noFill/>
      </xdr:spPr>
    </xdr:pic>
    <xdr:clientData/>
  </xdr:twoCellAnchor>
  <xdr:twoCellAnchor>
    <xdr:from>
      <xdr:col>11</xdr:col>
      <xdr:colOff>285750</xdr:colOff>
      <xdr:row>4</xdr:row>
      <xdr:rowOff>104775</xdr:rowOff>
    </xdr:from>
    <xdr:to>
      <xdr:col>12</xdr:col>
      <xdr:colOff>495300</xdr:colOff>
      <xdr:row>7</xdr:row>
      <xdr:rowOff>38100</xdr:rowOff>
    </xdr:to>
    <xdr:pic>
      <xdr:nvPicPr>
        <xdr:cNvPr id="3" name="Picture 2"/>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8439150" y="876300"/>
          <a:ext cx="819150" cy="504825"/>
        </a:xfrm>
        <a:prstGeom prst="rect">
          <a:avLst/>
        </a:prstGeom>
        <a:noFill/>
      </xdr:spPr>
    </xdr:pic>
    <xdr:clientData/>
  </xdr:twoCellAnchor>
  <xdr:twoCellAnchor>
    <xdr:from>
      <xdr:col>0</xdr:col>
      <xdr:colOff>0</xdr:colOff>
      <xdr:row>21</xdr:row>
      <xdr:rowOff>0</xdr:rowOff>
    </xdr:from>
    <xdr:to>
      <xdr:col>3</xdr:col>
      <xdr:colOff>571500</xdr:colOff>
      <xdr:row>22</xdr:row>
      <xdr:rowOff>152400</xdr:rowOff>
    </xdr:to>
    <xdr:pic>
      <xdr:nvPicPr>
        <xdr:cNvPr id="4" name="Picture 3"/>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0" y="5467350"/>
          <a:ext cx="3600450" cy="342900"/>
        </a:xfrm>
        <a:prstGeom prst="rect">
          <a:avLst/>
        </a:prstGeom>
        <a:noFill/>
      </xdr:spPr>
    </xdr:pic>
    <xdr:clientData/>
  </xdr:twoCellAnchor>
  <xdr:twoCellAnchor>
    <xdr:from>
      <xdr:col>0</xdr:col>
      <xdr:colOff>0</xdr:colOff>
      <xdr:row>23</xdr:row>
      <xdr:rowOff>0</xdr:rowOff>
    </xdr:from>
    <xdr:to>
      <xdr:col>5</xdr:col>
      <xdr:colOff>361950</xdr:colOff>
      <xdr:row>25</xdr:row>
      <xdr:rowOff>161925</xdr:rowOff>
    </xdr:to>
    <xdr:pic>
      <xdr:nvPicPr>
        <xdr:cNvPr id="5" name="Picture 4"/>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blip>
        <a:srcRect/>
        <a:stretch>
          <a:fillRect/>
        </a:stretch>
      </xdr:blipFill>
      <xdr:spPr bwMode="auto">
        <a:xfrm>
          <a:off x="0" y="5848350"/>
          <a:ext cx="4800600" cy="542925"/>
        </a:xfrm>
        <a:prstGeom prst="rect">
          <a:avLst/>
        </a:prstGeom>
        <a:noFill/>
      </xdr:spPr>
    </xdr:pic>
    <xdr:clientData/>
  </xdr:twoCellAnchor>
  <xdr:twoCellAnchor>
    <xdr:from>
      <xdr:col>0</xdr:col>
      <xdr:colOff>9525</xdr:colOff>
      <xdr:row>27</xdr:row>
      <xdr:rowOff>104775</xdr:rowOff>
    </xdr:from>
    <xdr:to>
      <xdr:col>6</xdr:col>
      <xdr:colOff>238125</xdr:colOff>
      <xdr:row>29</xdr:row>
      <xdr:rowOff>66675</xdr:rowOff>
    </xdr:to>
    <xdr:pic>
      <xdr:nvPicPr>
        <xdr:cNvPr id="6" name="Picture 5"/>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9525" y="6715125"/>
          <a:ext cx="5334000" cy="3429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N41"/>
  <sheetViews>
    <sheetView tabSelected="1" zoomScale="118" zoomScaleNormal="118" workbookViewId="0">
      <selection activeCell="D21" sqref="D21"/>
    </sheetView>
  </sheetViews>
  <sheetFormatPr defaultRowHeight="14.4" x14ac:dyDescent="0.3"/>
  <cols>
    <col min="1" max="1" width="22.88671875" customWidth="1"/>
    <col min="2" max="2" width="15.109375" customWidth="1"/>
    <col min="3" max="3" width="11" bestFit="1" customWidth="1"/>
    <col min="4" max="4" width="10.109375" bestFit="1" customWidth="1"/>
    <col min="5" max="5" width="11" bestFit="1" customWidth="1"/>
    <col min="6" max="6" width="10" hidden="1" customWidth="1"/>
  </cols>
  <sheetData>
    <row r="1" spans="1:14" x14ac:dyDescent="0.3">
      <c r="A1" t="s">
        <v>34</v>
      </c>
    </row>
    <row r="2" spans="1:14" x14ac:dyDescent="0.3">
      <c r="A2" t="s">
        <v>35</v>
      </c>
      <c r="B2">
        <v>4000</v>
      </c>
    </row>
    <row r="3" spans="1:14" x14ac:dyDescent="0.3">
      <c r="A3" t="s">
        <v>6</v>
      </c>
      <c r="B3">
        <v>10</v>
      </c>
    </row>
    <row r="4" spans="1:14" x14ac:dyDescent="0.3">
      <c r="A4" t="s">
        <v>36</v>
      </c>
      <c r="B4">
        <f>B2*B3</f>
        <v>40000</v>
      </c>
    </row>
    <row r="5" spans="1:14" ht="15" thickBot="1" x14ac:dyDescent="0.35">
      <c r="A5" t="s">
        <v>40</v>
      </c>
      <c r="B5">
        <v>15000</v>
      </c>
    </row>
    <row r="6" spans="1:14" ht="15.6" x14ac:dyDescent="0.3">
      <c r="A6" s="11"/>
      <c r="B6" s="46" t="s">
        <v>25</v>
      </c>
      <c r="C6" s="57" t="s">
        <v>26</v>
      </c>
      <c r="D6" s="57"/>
      <c r="E6" s="57"/>
      <c r="F6" s="58"/>
      <c r="G6" s="12"/>
    </row>
    <row r="7" spans="1:14" x14ac:dyDescent="0.3">
      <c r="A7" s="13"/>
      <c r="B7" s="47"/>
      <c r="C7" s="33">
        <v>0.05</v>
      </c>
      <c r="D7" s="34">
        <v>0.1</v>
      </c>
      <c r="E7" s="34">
        <v>0.15</v>
      </c>
      <c r="F7" s="35">
        <v>0.2</v>
      </c>
    </row>
    <row r="8" spans="1:14" x14ac:dyDescent="0.3">
      <c r="A8" s="14" t="s">
        <v>4</v>
      </c>
      <c r="B8" s="48">
        <v>4000</v>
      </c>
      <c r="C8" s="15">
        <f>$B$8+(C15/C16)</f>
        <v>4444.4444444444443</v>
      </c>
      <c r="D8" s="15">
        <f t="shared" ref="D8:F8" si="0">$B$8+(D15/D16)</f>
        <v>5000</v>
      </c>
      <c r="E8" s="15">
        <f t="shared" si="0"/>
        <v>5714.2857142857138</v>
      </c>
      <c r="F8" s="15">
        <f t="shared" si="0"/>
        <v>6666.6666666666661</v>
      </c>
    </row>
    <row r="9" spans="1:14" x14ac:dyDescent="0.3">
      <c r="A9" s="16" t="s">
        <v>6</v>
      </c>
      <c r="B9" s="49">
        <v>10</v>
      </c>
      <c r="C9" s="17">
        <f>$B$9*(1-C7)</f>
        <v>9.5</v>
      </c>
      <c r="D9" s="17">
        <f t="shared" ref="D9:F9" si="1">$B$9*(1-D7)</f>
        <v>9</v>
      </c>
      <c r="E9" s="17">
        <f t="shared" si="1"/>
        <v>8.5</v>
      </c>
      <c r="F9" s="18">
        <f t="shared" si="1"/>
        <v>8</v>
      </c>
      <c r="I9" t="s">
        <v>44</v>
      </c>
    </row>
    <row r="10" spans="1:14" x14ac:dyDescent="0.3">
      <c r="A10" s="16" t="s">
        <v>7</v>
      </c>
      <c r="B10" s="49">
        <f>B9*B8</f>
        <v>40000</v>
      </c>
      <c r="C10" s="17">
        <f t="shared" ref="C10:F10" si="2">C9*C8</f>
        <v>42222.222222222219</v>
      </c>
      <c r="D10" s="17">
        <f t="shared" si="2"/>
        <v>45000</v>
      </c>
      <c r="E10" s="17">
        <f t="shared" si="2"/>
        <v>48571.428571428565</v>
      </c>
      <c r="F10" s="18">
        <f t="shared" si="2"/>
        <v>53333.333333333328</v>
      </c>
    </row>
    <row r="11" spans="1:14" ht="8.25" customHeight="1" x14ac:dyDescent="0.3">
      <c r="A11" s="16"/>
      <c r="B11" s="49"/>
      <c r="C11" s="17"/>
      <c r="D11" s="17"/>
      <c r="E11" s="17"/>
      <c r="F11" s="18"/>
      <c r="J11" s="59"/>
      <c r="K11" s="60"/>
      <c r="L11" s="60"/>
      <c r="M11" s="60"/>
      <c r="N11" s="60"/>
    </row>
    <row r="12" spans="1:14" x14ac:dyDescent="0.3">
      <c r="A12" s="16" t="s">
        <v>8</v>
      </c>
      <c r="B12" s="49">
        <v>5</v>
      </c>
      <c r="C12" s="17">
        <f>B12</f>
        <v>5</v>
      </c>
      <c r="D12" s="17">
        <f>C12</f>
        <v>5</v>
      </c>
      <c r="E12" s="17">
        <f>D12</f>
        <v>5</v>
      </c>
      <c r="F12" s="18">
        <f>E12</f>
        <v>5</v>
      </c>
      <c r="J12" s="60"/>
      <c r="K12" s="60"/>
      <c r="L12" s="60"/>
      <c r="M12" s="60"/>
      <c r="N12" s="60"/>
    </row>
    <row r="13" spans="1:14" x14ac:dyDescent="0.3">
      <c r="A13" s="16" t="s">
        <v>9</v>
      </c>
      <c r="B13" s="49">
        <f>B12*B8</f>
        <v>20000</v>
      </c>
      <c r="C13" s="17">
        <f>C12*C8</f>
        <v>22222.222222222223</v>
      </c>
      <c r="D13" s="17">
        <f t="shared" ref="D13:F13" si="3">D12*D8</f>
        <v>25000</v>
      </c>
      <c r="E13" s="17">
        <f t="shared" si="3"/>
        <v>28571.428571428569</v>
      </c>
      <c r="F13" s="18">
        <f t="shared" si="3"/>
        <v>33333.333333333328</v>
      </c>
      <c r="J13" s="60"/>
      <c r="K13" s="60"/>
      <c r="L13" s="60"/>
      <c r="M13" s="60"/>
      <c r="N13" s="60"/>
    </row>
    <row r="14" spans="1:14" x14ac:dyDescent="0.3">
      <c r="A14" s="16" t="s">
        <v>10</v>
      </c>
      <c r="B14" s="49">
        <v>15000</v>
      </c>
      <c r="C14" s="17">
        <v>15000</v>
      </c>
      <c r="D14" s="17">
        <v>15000</v>
      </c>
      <c r="E14" s="17">
        <v>15000</v>
      </c>
      <c r="F14" s="18">
        <v>15000</v>
      </c>
      <c r="J14" s="60"/>
      <c r="K14" s="60"/>
      <c r="L14" s="60"/>
      <c r="M14" s="60"/>
      <c r="N14" s="60"/>
    </row>
    <row r="15" spans="1:14" x14ac:dyDescent="0.3">
      <c r="A15" s="37" t="s">
        <v>11</v>
      </c>
      <c r="B15" s="50"/>
      <c r="C15" s="38">
        <f>$B$19-((C9*$B$8)-$B$13)</f>
        <v>2000</v>
      </c>
      <c r="D15" s="38">
        <f t="shared" ref="D15:F15" si="4">$B$19-((D9*$B$8)-$B$13)</f>
        <v>4000</v>
      </c>
      <c r="E15" s="38">
        <f t="shared" si="4"/>
        <v>6000</v>
      </c>
      <c r="F15" s="18">
        <f t="shared" si="4"/>
        <v>8000</v>
      </c>
      <c r="J15" s="60"/>
      <c r="K15" s="60"/>
      <c r="L15" s="60"/>
      <c r="M15" s="60"/>
      <c r="N15" s="60"/>
    </row>
    <row r="16" spans="1:14" x14ac:dyDescent="0.3">
      <c r="A16" s="16" t="s">
        <v>38</v>
      </c>
      <c r="B16" s="49">
        <f>B9-B12</f>
        <v>5</v>
      </c>
      <c r="C16" s="17">
        <f>C9-C12</f>
        <v>4.5</v>
      </c>
      <c r="D16" s="17">
        <f t="shared" ref="D16:F16" si="5">D9-D12</f>
        <v>4</v>
      </c>
      <c r="E16" s="17">
        <f t="shared" si="5"/>
        <v>3.5</v>
      </c>
      <c r="F16" s="18">
        <f t="shared" si="5"/>
        <v>3</v>
      </c>
    </row>
    <row r="17" spans="1:10" x14ac:dyDescent="0.3">
      <c r="A17" s="37" t="s">
        <v>0</v>
      </c>
      <c r="B17" s="50">
        <f>B10-B13</f>
        <v>20000</v>
      </c>
      <c r="C17" s="38">
        <f t="shared" ref="C17:F17" si="6">C10-C13</f>
        <v>19999.999999999996</v>
      </c>
      <c r="D17" s="38">
        <f t="shared" si="6"/>
        <v>20000</v>
      </c>
      <c r="E17" s="38">
        <f t="shared" si="6"/>
        <v>19999.999999999996</v>
      </c>
      <c r="F17" s="39">
        <f t="shared" si="6"/>
        <v>20000</v>
      </c>
    </row>
    <row r="18" spans="1:10" ht="15" thickBot="1" x14ac:dyDescent="0.35">
      <c r="A18" s="40" t="s">
        <v>27</v>
      </c>
      <c r="B18" s="51">
        <f>B17/B10</f>
        <v>0.5</v>
      </c>
      <c r="C18" s="41">
        <f>C17/C10</f>
        <v>0.47368421052631576</v>
      </c>
      <c r="D18" s="41">
        <f t="shared" ref="D18:F18" si="7">((D8*D9)-D13)/D13</f>
        <v>0.8</v>
      </c>
      <c r="E18" s="41">
        <f t="shared" si="7"/>
        <v>0.7</v>
      </c>
      <c r="F18" s="42">
        <f t="shared" si="7"/>
        <v>0.60000000000000009</v>
      </c>
    </row>
    <row r="19" spans="1:10" ht="15" hidden="1" thickBot="1" x14ac:dyDescent="0.35">
      <c r="A19" s="16" t="s">
        <v>13</v>
      </c>
      <c r="B19" s="49">
        <f>B10-B13</f>
        <v>20000</v>
      </c>
      <c r="C19" s="17">
        <f>C10-C13</f>
        <v>19999.999999999996</v>
      </c>
      <c r="D19" s="17">
        <f t="shared" ref="D19:F19" si="8">D10-D13</f>
        <v>20000</v>
      </c>
      <c r="E19" s="17">
        <f t="shared" si="8"/>
        <v>19999.999999999996</v>
      </c>
      <c r="F19" s="18">
        <f t="shared" si="8"/>
        <v>20000</v>
      </c>
    </row>
    <row r="20" spans="1:10" ht="16.2" thickBot="1" x14ac:dyDescent="0.35">
      <c r="A20" s="19" t="s">
        <v>28</v>
      </c>
      <c r="B20" s="20"/>
      <c r="C20" s="43">
        <f>(C8-B8)/$B$8</f>
        <v>0.11111111111111109</v>
      </c>
      <c r="D20" s="21">
        <f t="shared" ref="D20:F20" si="9">(D8-C8)/$B$8</f>
        <v>0.13888888888888892</v>
      </c>
      <c r="E20" s="21">
        <f t="shared" si="9"/>
        <v>0.17857142857142844</v>
      </c>
      <c r="F20" s="22">
        <f t="shared" si="9"/>
        <v>0.23809523809523808</v>
      </c>
    </row>
    <row r="21" spans="1:10" ht="16.2" thickBot="1" x14ac:dyDescent="0.35">
      <c r="A21" s="19" t="s">
        <v>39</v>
      </c>
      <c r="B21" s="20"/>
      <c r="C21" s="52">
        <f>C8-B8</f>
        <v>444.44444444444434</v>
      </c>
      <c r="D21" s="52">
        <f>D8-B8</f>
        <v>1000</v>
      </c>
      <c r="E21" s="52">
        <f>E8-B8</f>
        <v>1714.2857142857138</v>
      </c>
      <c r="F21" s="52">
        <f>F8-B8</f>
        <v>2666.6666666666661</v>
      </c>
      <c r="G21" s="53"/>
    </row>
    <row r="22" spans="1:10" ht="51.75" hidden="1" customHeight="1" x14ac:dyDescent="0.3">
      <c r="A22" s="61" t="s">
        <v>14</v>
      </c>
      <c r="B22" s="61"/>
      <c r="C22" s="61"/>
      <c r="D22" s="61"/>
      <c r="E22" s="61"/>
      <c r="F22" s="61"/>
      <c r="G22" s="61"/>
      <c r="H22" s="61"/>
      <c r="I22" s="61"/>
      <c r="J22" s="61"/>
    </row>
    <row r="23" spans="1:10" hidden="1" x14ac:dyDescent="0.3"/>
    <row r="24" spans="1:10" ht="62.25" hidden="1" customHeight="1" x14ac:dyDescent="0.3">
      <c r="A24" s="62" t="s">
        <v>15</v>
      </c>
      <c r="B24" s="62"/>
      <c r="C24" s="62"/>
      <c r="D24" s="62"/>
      <c r="E24" s="62"/>
      <c r="F24" s="62"/>
      <c r="G24" s="62"/>
      <c r="H24" s="62"/>
      <c r="I24" s="62"/>
      <c r="J24" s="62"/>
    </row>
    <row r="25" spans="1:10" hidden="1" x14ac:dyDescent="0.3">
      <c r="A25" s="8"/>
    </row>
    <row r="26" spans="1:10" hidden="1" x14ac:dyDescent="0.3"/>
    <row r="27" spans="1:10" hidden="1" x14ac:dyDescent="0.3"/>
    <row r="28" spans="1:10" hidden="1" x14ac:dyDescent="0.3"/>
    <row r="29" spans="1:10" hidden="1" x14ac:dyDescent="0.3"/>
    <row r="30" spans="1:10" hidden="1" x14ac:dyDescent="0.3"/>
    <row r="31" spans="1:10" hidden="1" x14ac:dyDescent="0.3">
      <c r="A31" t="s">
        <v>16</v>
      </c>
    </row>
    <row r="32" spans="1:10" hidden="1" x14ac:dyDescent="0.3"/>
    <row r="33" spans="1:10" hidden="1" x14ac:dyDescent="0.3"/>
    <row r="34" spans="1:10" hidden="1" x14ac:dyDescent="0.3"/>
    <row r="35" spans="1:10" hidden="1" x14ac:dyDescent="0.3"/>
    <row r="37" spans="1:10" ht="45.75" customHeight="1" x14ac:dyDescent="0.3">
      <c r="A37" s="61" t="s">
        <v>33</v>
      </c>
      <c r="B37" s="61"/>
      <c r="C37" s="61"/>
      <c r="D37" s="61"/>
      <c r="E37" s="61"/>
      <c r="F37" s="61"/>
      <c r="G37" s="61"/>
      <c r="H37" s="61"/>
      <c r="I37" s="61"/>
      <c r="J37" s="61"/>
    </row>
    <row r="39" spans="1:10" ht="74.25" customHeight="1" x14ac:dyDescent="0.3">
      <c r="A39" s="56" t="s">
        <v>41</v>
      </c>
      <c r="B39" s="56"/>
      <c r="C39" s="56"/>
      <c r="D39" s="56"/>
      <c r="E39" s="56"/>
      <c r="F39" s="56"/>
      <c r="G39" s="56"/>
      <c r="H39" s="56"/>
      <c r="I39" s="56"/>
      <c r="J39" s="56"/>
    </row>
    <row r="40" spans="1:10" ht="15" thickBot="1" x14ac:dyDescent="0.35"/>
    <row r="41" spans="1:10" ht="15" thickBot="1" x14ac:dyDescent="0.35">
      <c r="A41" t="s">
        <v>37</v>
      </c>
      <c r="B41" s="55" t="s">
        <v>42</v>
      </c>
      <c r="C41" s="55"/>
      <c r="D41" s="55"/>
      <c r="E41" s="54">
        <f>C21</f>
        <v>444.44444444444434</v>
      </c>
      <c r="G41" s="55" t="s">
        <v>43</v>
      </c>
      <c r="H41" s="55"/>
      <c r="I41" s="55"/>
      <c r="J41" s="55"/>
    </row>
  </sheetData>
  <mergeCells count="8">
    <mergeCell ref="B41:D41"/>
    <mergeCell ref="G41:J41"/>
    <mergeCell ref="A39:J39"/>
    <mergeCell ref="C6:F6"/>
    <mergeCell ref="J11:N15"/>
    <mergeCell ref="A22:J22"/>
    <mergeCell ref="A24:J24"/>
    <mergeCell ref="A37:J37"/>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37"/>
  <sheetViews>
    <sheetView topLeftCell="A12" zoomScale="160" zoomScaleNormal="160" workbookViewId="0">
      <selection activeCell="F20" sqref="F20"/>
    </sheetView>
  </sheetViews>
  <sheetFormatPr defaultRowHeight="14.4" x14ac:dyDescent="0.3"/>
  <cols>
    <col min="2" max="2" width="12.44140625" customWidth="1"/>
    <col min="10" max="10" width="0" hidden="1" customWidth="1"/>
    <col min="11" max="11" width="20.33203125" hidden="1" customWidth="1"/>
    <col min="12" max="12" width="15.33203125" hidden="1" customWidth="1"/>
  </cols>
  <sheetData>
    <row r="1" spans="1:12" hidden="1" x14ac:dyDescent="0.3">
      <c r="B1" t="s">
        <v>17</v>
      </c>
      <c r="D1" t="s">
        <v>18</v>
      </c>
    </row>
    <row r="2" spans="1:12" hidden="1" x14ac:dyDescent="0.3"/>
    <row r="3" spans="1:12" hidden="1" x14ac:dyDescent="0.3">
      <c r="B3" s="63" t="s">
        <v>19</v>
      </c>
      <c r="C3" s="63"/>
      <c r="D3" s="63"/>
      <c r="E3" s="63"/>
      <c r="F3" s="63"/>
      <c r="G3" s="63"/>
      <c r="H3" s="63"/>
      <c r="I3" s="63"/>
      <c r="J3" s="63"/>
      <c r="K3" s="63"/>
      <c r="L3" s="63"/>
    </row>
    <row r="4" spans="1:12" hidden="1" x14ac:dyDescent="0.3"/>
    <row r="5" spans="1:12" hidden="1" x14ac:dyDescent="0.3">
      <c r="B5" s="63" t="s">
        <v>20</v>
      </c>
      <c r="C5" s="63"/>
      <c r="D5" s="63"/>
      <c r="E5" s="63"/>
      <c r="F5" s="63"/>
      <c r="G5" s="63"/>
      <c r="H5" s="63"/>
      <c r="I5" s="63"/>
      <c r="J5" s="63"/>
      <c r="K5" s="63"/>
      <c r="L5" s="63"/>
    </row>
    <row r="6" spans="1:12" hidden="1" x14ac:dyDescent="0.3"/>
    <row r="7" spans="1:12" hidden="1" x14ac:dyDescent="0.3">
      <c r="B7" s="63" t="s">
        <v>21</v>
      </c>
      <c r="C7" s="63"/>
      <c r="D7" s="63"/>
      <c r="E7" s="63"/>
      <c r="F7" s="63"/>
      <c r="G7" s="63"/>
      <c r="H7" s="63"/>
      <c r="I7" s="63"/>
      <c r="J7" s="63"/>
      <c r="K7" s="63"/>
      <c r="L7" s="63"/>
    </row>
    <row r="8" spans="1:12" hidden="1" x14ac:dyDescent="0.3">
      <c r="B8" s="63" t="s">
        <v>22</v>
      </c>
      <c r="C8" s="63"/>
      <c r="D8" s="63"/>
      <c r="E8" s="63"/>
      <c r="F8" s="63"/>
      <c r="G8" s="63"/>
      <c r="H8" s="63"/>
      <c r="I8" s="63"/>
      <c r="J8" s="63"/>
      <c r="K8" s="63"/>
      <c r="L8" s="63"/>
    </row>
    <row r="9" spans="1:12" hidden="1" x14ac:dyDescent="0.3">
      <c r="B9" s="63" t="s">
        <v>23</v>
      </c>
      <c r="C9" s="63"/>
      <c r="D9" s="63"/>
      <c r="E9" s="63"/>
      <c r="F9" s="63"/>
      <c r="G9" s="63"/>
      <c r="H9" s="63"/>
      <c r="I9" s="63"/>
      <c r="J9" s="63"/>
      <c r="K9" s="63"/>
      <c r="L9" s="63"/>
    </row>
    <row r="10" spans="1:12" hidden="1" x14ac:dyDescent="0.3">
      <c r="B10" s="63" t="s">
        <v>29</v>
      </c>
      <c r="C10" s="63"/>
      <c r="D10" s="63"/>
      <c r="E10" s="63"/>
      <c r="F10" s="63"/>
      <c r="G10" s="63"/>
      <c r="H10" s="63"/>
      <c r="I10" s="63"/>
      <c r="J10" s="63"/>
      <c r="K10" s="63"/>
      <c r="L10" s="63"/>
    </row>
    <row r="11" spans="1:12" hidden="1" x14ac:dyDescent="0.3">
      <c r="B11" s="63" t="s">
        <v>30</v>
      </c>
      <c r="C11" s="63"/>
      <c r="D11" s="63"/>
      <c r="E11" s="63"/>
      <c r="F11" s="63"/>
      <c r="G11" s="63"/>
      <c r="H11" s="63"/>
      <c r="I11" s="63"/>
      <c r="J11" s="63"/>
      <c r="K11" s="63"/>
      <c r="L11" s="63"/>
    </row>
    <row r="13" spans="1:12" x14ac:dyDescent="0.3">
      <c r="B13" t="s">
        <v>24</v>
      </c>
    </row>
    <row r="14" spans="1:12" x14ac:dyDescent="0.3">
      <c r="A14" s="64" t="s">
        <v>31</v>
      </c>
      <c r="B14" s="67"/>
      <c r="C14" s="69" t="s">
        <v>32</v>
      </c>
      <c r="D14" s="70"/>
      <c r="E14" s="70"/>
      <c r="F14" s="70"/>
      <c r="G14" s="70"/>
      <c r="H14" s="71"/>
    </row>
    <row r="15" spans="1:12" ht="16.5" customHeight="1" x14ac:dyDescent="0.3">
      <c r="A15" s="65"/>
      <c r="B15" s="68"/>
      <c r="C15" s="23">
        <v>0.05</v>
      </c>
      <c r="D15" s="23">
        <v>0.1</v>
      </c>
      <c r="E15" s="23">
        <v>0.15</v>
      </c>
      <c r="F15" s="23">
        <v>0.2</v>
      </c>
      <c r="G15" s="23">
        <v>0.25</v>
      </c>
      <c r="H15" s="23">
        <v>0.4</v>
      </c>
    </row>
    <row r="16" spans="1:12" x14ac:dyDescent="0.3">
      <c r="A16" s="65"/>
      <c r="B16" s="24">
        <v>0.01</v>
      </c>
      <c r="C16" s="25">
        <f>(C15/(C15-B16))-1</f>
        <v>0.25</v>
      </c>
      <c r="D16" s="26">
        <f>(D15/(D15-B16))-1</f>
        <v>0.11111111111111094</v>
      </c>
      <c r="E16" s="26">
        <f>(E15/(E15-B16))-1</f>
        <v>7.1428571428571397E-2</v>
      </c>
      <c r="F16" s="26">
        <f>(F15/(F15-B16))-1</f>
        <v>5.2631578947368363E-2</v>
      </c>
      <c r="G16" s="26">
        <f>(G15/(G15-B16))-1</f>
        <v>4.1666666666666741E-2</v>
      </c>
      <c r="H16" s="27">
        <f>(H15/(H15-B16))-1</f>
        <v>2.5641025641025772E-2</v>
      </c>
    </row>
    <row r="17" spans="1:8" x14ac:dyDescent="0.3">
      <c r="A17" s="65"/>
      <c r="B17" s="24">
        <v>0.02</v>
      </c>
      <c r="C17" s="25">
        <f>(C15/(C15-B17))-1</f>
        <v>0.66666666666666652</v>
      </c>
      <c r="D17" s="26">
        <f>(D15/(D15-B17))-1</f>
        <v>0.25</v>
      </c>
      <c r="E17" s="26">
        <f>(E15/(E15-B17))-1</f>
        <v>0.15384615384615374</v>
      </c>
      <c r="F17" s="26">
        <f>(F15/(F15-B17))-1</f>
        <v>0.11111111111111094</v>
      </c>
      <c r="G17" s="26">
        <f>(G15/(G15-B17))-1</f>
        <v>8.6956521739130377E-2</v>
      </c>
      <c r="H17" s="27">
        <f>(H15/(H15-B17))-1</f>
        <v>5.2631578947368363E-2</v>
      </c>
    </row>
    <row r="18" spans="1:8" x14ac:dyDescent="0.3">
      <c r="A18" s="65"/>
      <c r="B18" s="24">
        <v>0.03</v>
      </c>
      <c r="C18" s="25">
        <f>(C15/(C15-B18))-1</f>
        <v>1.4999999999999996</v>
      </c>
      <c r="D18" s="26">
        <f>(D15/(D15-B18))-1</f>
        <v>0.4285714285714286</v>
      </c>
      <c r="E18" s="26">
        <f>(E15/(E15-B18))-1</f>
        <v>0.25</v>
      </c>
      <c r="F18" s="26">
        <f>(F15/(F15-B18))-1</f>
        <v>0.17647058823529416</v>
      </c>
      <c r="G18" s="26">
        <f>(G15/(G15-B18))-1</f>
        <v>0.13636363636363646</v>
      </c>
      <c r="H18" s="27">
        <f>(H15/(H15-B18))-1</f>
        <v>8.1081081081081141E-2</v>
      </c>
    </row>
    <row r="19" spans="1:8" x14ac:dyDescent="0.3">
      <c r="A19" s="65"/>
      <c r="B19" s="24">
        <v>0.04</v>
      </c>
      <c r="C19" s="25">
        <f>(C15/(C15-B19))-1</f>
        <v>3.9999999999999991</v>
      </c>
      <c r="D19" s="26">
        <f>(D15/(D15-B19))-1</f>
        <v>0.66666666666666652</v>
      </c>
      <c r="E19" s="26">
        <f>(E15/(E15-B19))-1</f>
        <v>0.36363636363636376</v>
      </c>
      <c r="F19" s="26">
        <f>(F15/(F15-B19))-1</f>
        <v>0.25</v>
      </c>
      <c r="G19" s="26">
        <f>(G15/(G15-B19))-1</f>
        <v>0.19047619047619047</v>
      </c>
      <c r="H19" s="27">
        <f>(H15/(H15-B19))-1</f>
        <v>0.11111111111111094</v>
      </c>
    </row>
    <row r="20" spans="1:8" x14ac:dyDescent="0.3">
      <c r="A20" s="65"/>
      <c r="B20" s="24">
        <v>0.05</v>
      </c>
      <c r="C20" s="25" t="e">
        <f>(C15/(C15-$B$20))-1</f>
        <v>#DIV/0!</v>
      </c>
      <c r="D20" s="26">
        <f t="shared" ref="D20:H20" si="0">(D15/(D15-$B$20))-1</f>
        <v>1</v>
      </c>
      <c r="E20" s="26">
        <f t="shared" si="0"/>
        <v>0.5</v>
      </c>
      <c r="F20" s="36">
        <f t="shared" si="0"/>
        <v>0.33333333333333326</v>
      </c>
      <c r="G20" s="26">
        <f t="shared" si="0"/>
        <v>0.25</v>
      </c>
      <c r="H20" s="27">
        <f t="shared" si="0"/>
        <v>0.14285714285714279</v>
      </c>
    </row>
    <row r="21" spans="1:8" x14ac:dyDescent="0.3">
      <c r="A21" s="65"/>
      <c r="B21" s="24">
        <v>0.08</v>
      </c>
      <c r="C21" s="25">
        <v>0</v>
      </c>
      <c r="D21" s="26">
        <f>(D15/(D15-$B$21))-1</f>
        <v>3.9999999999999991</v>
      </c>
      <c r="E21" s="26">
        <f t="shared" ref="E21:H21" si="1">(E15/(E15-$B$21))-1</f>
        <v>1.1428571428571428</v>
      </c>
      <c r="F21" s="26">
        <f t="shared" si="1"/>
        <v>0.66666666666666652</v>
      </c>
      <c r="G21" s="26">
        <f t="shared" si="1"/>
        <v>0.47058823529411775</v>
      </c>
      <c r="H21" s="27">
        <f t="shared" si="1"/>
        <v>0.25</v>
      </c>
    </row>
    <row r="22" spans="1:8" x14ac:dyDescent="0.3">
      <c r="A22" s="65"/>
      <c r="B22" s="24">
        <v>0.1</v>
      </c>
      <c r="C22" s="25"/>
      <c r="D22" s="10"/>
      <c r="E22" s="26">
        <f>(E15/(E15-$B$22))-1</f>
        <v>2.0000000000000004</v>
      </c>
      <c r="F22" s="26">
        <f t="shared" ref="F22:H22" si="2">(F15/(F15-$B$22))-1</f>
        <v>1</v>
      </c>
      <c r="G22" s="26">
        <f t="shared" si="2"/>
        <v>0.66666666666666674</v>
      </c>
      <c r="H22" s="27">
        <f t="shared" si="2"/>
        <v>0.33333333333333326</v>
      </c>
    </row>
    <row r="23" spans="1:8" x14ac:dyDescent="0.3">
      <c r="A23" s="65"/>
      <c r="B23" s="24">
        <v>0.14000000000000001</v>
      </c>
      <c r="C23" s="25"/>
      <c r="D23" s="10"/>
      <c r="E23" s="26">
        <f>(E15/(E15-$B$23))-1</f>
        <v>14.000000000000028</v>
      </c>
      <c r="F23" s="26">
        <f t="shared" ref="F23:H23" si="3">(F15/(F15-$B$23))-1</f>
        <v>2.3333333333333335</v>
      </c>
      <c r="G23" s="26">
        <f t="shared" si="3"/>
        <v>1.2727272727272729</v>
      </c>
      <c r="H23" s="27">
        <f t="shared" si="3"/>
        <v>0.53846153846153855</v>
      </c>
    </row>
    <row r="24" spans="1:8" x14ac:dyDescent="0.3">
      <c r="A24" s="65"/>
      <c r="B24" s="24">
        <v>0.15</v>
      </c>
      <c r="C24" s="25"/>
      <c r="D24" s="10"/>
      <c r="E24" s="26" t="e">
        <f>(E15/(E15-$B$24))-1</f>
        <v>#DIV/0!</v>
      </c>
      <c r="F24" s="26">
        <f t="shared" ref="F24:H24" si="4">(F15/(F15-$B$24))-1</f>
        <v>2.9999999999999991</v>
      </c>
      <c r="G24" s="26">
        <f t="shared" si="4"/>
        <v>1.5</v>
      </c>
      <c r="H24" s="27">
        <f t="shared" si="4"/>
        <v>0.60000000000000009</v>
      </c>
    </row>
    <row r="25" spans="1:8" x14ac:dyDescent="0.3">
      <c r="A25" s="65"/>
      <c r="B25" s="24">
        <v>0.18</v>
      </c>
      <c r="C25" s="25"/>
      <c r="D25" s="10"/>
      <c r="E25" s="10"/>
      <c r="F25" s="26">
        <f>(F15/(F15-$B$25))-1</f>
        <v>8.9999999999999911</v>
      </c>
      <c r="G25" s="26">
        <f t="shared" ref="G25:H25" si="5">(G15/(G15-$B$25))-1</f>
        <v>2.5714285714285712</v>
      </c>
      <c r="H25" s="27">
        <f t="shared" si="5"/>
        <v>0.81818181818181812</v>
      </c>
    </row>
    <row r="26" spans="1:8" x14ac:dyDescent="0.3">
      <c r="A26" s="65"/>
      <c r="B26" s="24">
        <v>0.19</v>
      </c>
      <c r="C26" s="25"/>
      <c r="D26" s="10"/>
      <c r="E26" s="10"/>
      <c r="F26" s="26">
        <f>(F15/(F15-$B$26))-1</f>
        <v>18.999999999999982</v>
      </c>
      <c r="G26" s="26">
        <f t="shared" ref="G26:H26" si="6">(G15/(G15-$B$26))-1</f>
        <v>3.166666666666667</v>
      </c>
      <c r="H26" s="27">
        <f t="shared" si="6"/>
        <v>0.90476190476190466</v>
      </c>
    </row>
    <row r="27" spans="1:8" x14ac:dyDescent="0.3">
      <c r="A27" s="66"/>
      <c r="B27" s="28">
        <v>0.2</v>
      </c>
      <c r="C27" s="29"/>
      <c r="D27" s="30"/>
      <c r="E27" s="30"/>
      <c r="F27" s="31" t="e">
        <f>(F15/(F15-$B$27))-1</f>
        <v>#DIV/0!</v>
      </c>
      <c r="G27" s="31">
        <f t="shared" ref="G27:H27" si="7">(G15/(G15-$B$27))-1</f>
        <v>4.0000000000000009</v>
      </c>
      <c r="H27" s="32">
        <f t="shared" si="7"/>
        <v>1</v>
      </c>
    </row>
    <row r="30" spans="1:8" x14ac:dyDescent="0.3">
      <c r="B30" s="44"/>
    </row>
    <row r="31" spans="1:8" hidden="1" x14ac:dyDescent="0.3"/>
    <row r="32" spans="1:8" hidden="1" x14ac:dyDescent="0.3"/>
    <row r="33" spans="4:12" hidden="1" x14ac:dyDescent="0.3"/>
    <row r="34" spans="4:12" ht="15" hidden="1" thickBot="1" x14ac:dyDescent="0.35">
      <c r="D34" s="72"/>
      <c r="E34" s="73"/>
      <c r="F34" s="73"/>
      <c r="G34" s="73"/>
      <c r="H34" s="73"/>
      <c r="I34" s="74"/>
    </row>
    <row r="35" spans="4:12" hidden="1" x14ac:dyDescent="0.3"/>
    <row r="36" spans="4:12" x14ac:dyDescent="0.3">
      <c r="L36" s="9"/>
    </row>
    <row r="37" spans="4:12" x14ac:dyDescent="0.3">
      <c r="E37" s="45"/>
    </row>
  </sheetData>
  <mergeCells count="11">
    <mergeCell ref="B11:L11"/>
    <mergeCell ref="A14:A27"/>
    <mergeCell ref="B14:B15"/>
    <mergeCell ref="C14:H14"/>
    <mergeCell ref="D34:I34"/>
    <mergeCell ref="B10:L10"/>
    <mergeCell ref="B3:L3"/>
    <mergeCell ref="B5:L5"/>
    <mergeCell ref="B7:L7"/>
    <mergeCell ref="B8:L8"/>
    <mergeCell ref="B9:L9"/>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27"/>
  <sheetViews>
    <sheetView topLeftCell="A10" workbookViewId="0">
      <selection activeCell="E11" sqref="E11"/>
    </sheetView>
  </sheetViews>
  <sheetFormatPr defaultRowHeight="14.4" x14ac:dyDescent="0.3"/>
  <cols>
    <col min="1" max="1" width="17.44140625" bestFit="1" customWidth="1"/>
    <col min="2" max="2" width="17" customWidth="1"/>
    <col min="3" max="3" width="11" bestFit="1" customWidth="1"/>
    <col min="4" max="4" width="10.109375" bestFit="1" customWidth="1"/>
    <col min="5" max="5" width="11" bestFit="1" customWidth="1"/>
    <col min="6" max="6" width="10" bestFit="1" customWidth="1"/>
  </cols>
  <sheetData>
    <row r="1" spans="1:15" ht="15.75" customHeight="1" x14ac:dyDescent="0.3">
      <c r="A1" s="75" t="s">
        <v>1</v>
      </c>
      <c r="B1" s="75"/>
      <c r="C1" s="75"/>
      <c r="D1" s="75"/>
      <c r="E1" s="75"/>
      <c r="F1" s="75"/>
      <c r="G1" s="75"/>
    </row>
    <row r="2" spans="1:15" x14ac:dyDescent="0.3">
      <c r="A2" s="75"/>
      <c r="B2" s="75"/>
      <c r="C2" s="75"/>
      <c r="D2" s="75"/>
      <c r="E2" s="75"/>
      <c r="F2" s="75"/>
      <c r="G2" s="75"/>
    </row>
    <row r="3" spans="1:15" x14ac:dyDescent="0.3">
      <c r="A3" s="75"/>
      <c r="B3" s="75"/>
      <c r="C3" s="75"/>
      <c r="D3" s="75"/>
      <c r="E3" s="75"/>
      <c r="F3" s="75"/>
      <c r="G3" s="75"/>
    </row>
    <row r="4" spans="1:15" x14ac:dyDescent="0.3">
      <c r="A4" s="75"/>
      <c r="B4" s="75"/>
      <c r="C4" s="75"/>
      <c r="D4" s="75"/>
      <c r="E4" s="75"/>
      <c r="F4" s="75"/>
      <c r="G4" s="75"/>
    </row>
    <row r="5" spans="1:15" x14ac:dyDescent="0.3">
      <c r="A5" s="75"/>
      <c r="B5" s="75"/>
      <c r="C5" s="75"/>
      <c r="D5" s="75"/>
      <c r="E5" s="75"/>
      <c r="F5" s="75"/>
      <c r="G5" s="75"/>
    </row>
    <row r="6" spans="1:15" x14ac:dyDescent="0.3">
      <c r="A6" s="1"/>
      <c r="B6" s="1" t="s">
        <v>2</v>
      </c>
      <c r="C6" s="2">
        <v>0.05</v>
      </c>
      <c r="D6" s="2">
        <v>0.1</v>
      </c>
      <c r="E6" s="2">
        <v>0.15</v>
      </c>
      <c r="F6" s="2">
        <v>0.2</v>
      </c>
      <c r="O6" t="s">
        <v>3</v>
      </c>
    </row>
    <row r="7" spans="1:15" x14ac:dyDescent="0.3">
      <c r="A7" s="3" t="s">
        <v>4</v>
      </c>
      <c r="B7" s="4">
        <v>4000</v>
      </c>
      <c r="C7" s="4">
        <f>$B$7+(C14/C15)</f>
        <v>4500</v>
      </c>
      <c r="D7" s="4">
        <f t="shared" ref="D7:F7" si="0">$B$7+(D14/D15)</f>
        <v>5142.8571428571431</v>
      </c>
      <c r="E7" s="4">
        <f t="shared" si="0"/>
        <v>6000</v>
      </c>
      <c r="F7" s="4">
        <f t="shared" si="0"/>
        <v>7200</v>
      </c>
      <c r="O7" t="s">
        <v>5</v>
      </c>
    </row>
    <row r="8" spans="1:15" x14ac:dyDescent="0.3">
      <c r="A8" s="3" t="s">
        <v>6</v>
      </c>
      <c r="B8" s="4">
        <v>10</v>
      </c>
      <c r="C8" s="4">
        <f>$B$8*(1-C6)</f>
        <v>9.5</v>
      </c>
      <c r="D8" s="4">
        <f t="shared" ref="D8:F8" si="1">$B$8*(1-D6)</f>
        <v>9</v>
      </c>
      <c r="E8" s="4">
        <f t="shared" si="1"/>
        <v>8.5</v>
      </c>
      <c r="F8" s="4">
        <f t="shared" si="1"/>
        <v>8</v>
      </c>
    </row>
    <row r="9" spans="1:15" x14ac:dyDescent="0.3">
      <c r="A9" s="3" t="s">
        <v>7</v>
      </c>
      <c r="B9" s="4">
        <f>B8*B7</f>
        <v>40000</v>
      </c>
      <c r="C9" s="4">
        <f t="shared" ref="C9:F9" si="2">C8*C7</f>
        <v>42750</v>
      </c>
      <c r="D9" s="4">
        <f t="shared" si="2"/>
        <v>46285.71428571429</v>
      </c>
      <c r="E9" s="4">
        <f t="shared" si="2"/>
        <v>51000</v>
      </c>
      <c r="F9" s="4">
        <f t="shared" si="2"/>
        <v>57600</v>
      </c>
    </row>
    <row r="10" spans="1:15" x14ac:dyDescent="0.3">
      <c r="A10" s="3"/>
      <c r="B10" s="4"/>
      <c r="C10" s="4"/>
      <c r="D10" s="4"/>
      <c r="E10" s="4"/>
      <c r="F10" s="4"/>
    </row>
    <row r="11" spans="1:15" ht="28.2" x14ac:dyDescent="0.3">
      <c r="A11" s="3" t="s">
        <v>8</v>
      </c>
      <c r="B11" s="4">
        <v>5.5</v>
      </c>
      <c r="C11" s="4">
        <v>5.5</v>
      </c>
      <c r="D11" s="4">
        <v>5.5</v>
      </c>
      <c r="E11" s="4">
        <v>5.5</v>
      </c>
      <c r="F11" s="4">
        <v>5.5</v>
      </c>
    </row>
    <row r="12" spans="1:15" ht="28.2" x14ac:dyDescent="0.3">
      <c r="A12" s="3" t="s">
        <v>9</v>
      </c>
      <c r="B12" s="4">
        <f>B11*B7</f>
        <v>22000</v>
      </c>
      <c r="C12" s="4">
        <f>C11*C7</f>
        <v>24750</v>
      </c>
      <c r="D12" s="4">
        <f t="shared" ref="D12:F12" si="3">D11*D7</f>
        <v>28285.714285714286</v>
      </c>
      <c r="E12" s="4">
        <f t="shared" si="3"/>
        <v>33000</v>
      </c>
      <c r="F12" s="4">
        <f t="shared" si="3"/>
        <v>39600</v>
      </c>
    </row>
    <row r="13" spans="1:15" x14ac:dyDescent="0.3">
      <c r="A13" s="3" t="s">
        <v>10</v>
      </c>
      <c r="B13" s="4">
        <v>15000</v>
      </c>
      <c r="C13" s="4">
        <v>15000</v>
      </c>
      <c r="D13" s="4">
        <v>15000</v>
      </c>
      <c r="E13" s="4">
        <v>15000</v>
      </c>
      <c r="F13" s="4">
        <v>15000</v>
      </c>
    </row>
    <row r="14" spans="1:15" x14ac:dyDescent="0.3">
      <c r="A14" s="3" t="s">
        <v>11</v>
      </c>
      <c r="B14" s="4"/>
      <c r="C14" s="4">
        <f>18000-((C8*4000)-B12)</f>
        <v>2000</v>
      </c>
      <c r="D14" s="4">
        <f>18000-((D8*4000)-$B$12)</f>
        <v>4000</v>
      </c>
      <c r="E14" s="4">
        <f t="shared" ref="E14:F14" si="4">18000-((E8*4000)-$B$12)</f>
        <v>6000</v>
      </c>
      <c r="F14" s="4">
        <f t="shared" si="4"/>
        <v>8000</v>
      </c>
    </row>
    <row r="15" spans="1:15" x14ac:dyDescent="0.3">
      <c r="A15" s="3" t="s">
        <v>12</v>
      </c>
      <c r="B15" s="4">
        <f>B8-B11</f>
        <v>4.5</v>
      </c>
      <c r="C15" s="4">
        <f>C8-C11</f>
        <v>4</v>
      </c>
      <c r="D15" s="4">
        <f t="shared" ref="D15:F16" si="5">D8-D11</f>
        <v>3.5</v>
      </c>
      <c r="E15" s="4">
        <f t="shared" si="5"/>
        <v>3</v>
      </c>
      <c r="F15" s="4">
        <f t="shared" si="5"/>
        <v>2.5</v>
      </c>
    </row>
    <row r="16" spans="1:15" x14ac:dyDescent="0.3">
      <c r="A16" s="3" t="s">
        <v>13</v>
      </c>
      <c r="B16" s="4">
        <f>B9-B12</f>
        <v>18000</v>
      </c>
      <c r="C16" s="4">
        <f>C9-C12</f>
        <v>18000</v>
      </c>
      <c r="D16" s="4">
        <f t="shared" si="5"/>
        <v>18000.000000000004</v>
      </c>
      <c r="E16" s="4">
        <f t="shared" si="5"/>
        <v>18000</v>
      </c>
      <c r="F16" s="4">
        <f t="shared" si="5"/>
        <v>18000</v>
      </c>
    </row>
    <row r="17" spans="1:10" ht="15.6" x14ac:dyDescent="0.3">
      <c r="A17" s="5"/>
      <c r="B17" s="6"/>
      <c r="C17" s="7"/>
    </row>
    <row r="18" spans="1:10" ht="51.75" customHeight="1" x14ac:dyDescent="0.3">
      <c r="A18" s="61" t="s">
        <v>14</v>
      </c>
      <c r="B18" s="61"/>
      <c r="C18" s="61"/>
      <c r="D18" s="61"/>
      <c r="E18" s="61"/>
      <c r="F18" s="61"/>
      <c r="G18" s="61"/>
      <c r="H18" s="61"/>
      <c r="I18" s="61"/>
      <c r="J18" s="61"/>
    </row>
    <row r="20" spans="1:10" ht="62.25" customHeight="1" x14ac:dyDescent="0.3">
      <c r="A20" s="62" t="s">
        <v>15</v>
      </c>
      <c r="B20" s="62"/>
      <c r="C20" s="62"/>
      <c r="D20" s="62"/>
      <c r="E20" s="62"/>
      <c r="F20" s="62"/>
      <c r="G20" s="62"/>
      <c r="H20" s="62"/>
      <c r="I20" s="62"/>
      <c r="J20" s="62"/>
    </row>
    <row r="21" spans="1:10" x14ac:dyDescent="0.3">
      <c r="A21" s="8"/>
    </row>
    <row r="27" spans="1:10" x14ac:dyDescent="0.3">
      <c r="A27" t="s">
        <v>16</v>
      </c>
    </row>
  </sheetData>
  <mergeCells count="3">
    <mergeCell ref="A1:G5"/>
    <mergeCell ref="A18:J18"/>
    <mergeCell ref="A20:J2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KMK analüüs hinnamuutuse korral</vt:lpstr>
      <vt:lpstr>allahindlused (tabel)</vt:lpstr>
      <vt:lpstr>allahindlused 1</vt:lpstr>
      <vt:lpstr>Sheet2</vt:lpstr>
      <vt:lpstr>Sheet3</vt:lpstr>
      <vt:lpstr>'KMK analüüs hinnamuutuse korral'!_Toc303076037</vt:lpstr>
      <vt:lpstr>'KMK analüüs hinnamuutuse korral'!_Toc303076038</vt:lpstr>
      <vt:lpstr>'KMK analüüs hinnamuutuse korral'!_Toc303076039</vt:lpstr>
      <vt:lpstr>'KMK analüüs hinnamuutuse korral'!_Toc303076040</vt:lpstr>
      <vt:lpstr>'KMK analüüs hinnamuutuse korral'!_Toc303076041</vt:lpstr>
      <vt:lpstr>'KMK analüüs hinnamuutuse korral'!_Toc303076042</vt:lpstr>
      <vt:lpstr>'KMK analüüs hinnamuutuse korral'!_Toc303076043</vt:lpstr>
      <vt:lpstr>'KMK analüüs hinnamuutuse korral'!_Toc303076265</vt:lpstr>
      <vt:lpstr>'KMK analüüs hinnamuutuse korral'!_Toc303076266</vt:lpstr>
      <vt:lpstr>'KMK analüüs hinnamuutuse korral'!_Toc303076267</vt:lpstr>
      <vt:lpstr>'KMK analüüs hinnamuutuse korral'!_Toc303076268</vt:lpstr>
      <vt:lpstr>'KMK analüüs hinnamuutuse korral'!_Toc303076269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Stelmak</dc:creator>
  <cp:lastModifiedBy>Inga Stelmak</cp:lastModifiedBy>
  <dcterms:created xsi:type="dcterms:W3CDTF">2011-09-20T09:36:35Z</dcterms:created>
  <dcterms:modified xsi:type="dcterms:W3CDTF">2020-02-07T13:51:48Z</dcterms:modified>
</cp:coreProperties>
</file>