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defaultThemeVersion="124226"/>
  <mc:AlternateContent xmlns:mc="http://schemas.openxmlformats.org/markup-compatibility/2006">
    <mc:Choice Requires="x15">
      <x15ac:absPath xmlns:x15ac="http://schemas.microsoft.com/office/spreadsheetml/2010/11/ac" url="C:\Users\istelmak\Leigri Puit OÜ Dropbox\Inga Stelmak\1. TTKK\4. KULUARVESTUS JA KULUJUHTIMINE\7. Kulude  jaotamine\"/>
    </mc:Choice>
  </mc:AlternateContent>
  <xr:revisionPtr revIDLastSave="0" documentId="13_ncr:1_{7995D081-D1E1-4D59-AD6D-6DA385B84082}" xr6:coauthVersionLast="36" xr6:coauthVersionMax="36" xr10:uidLastSave="{00000000-0000-0000-0000-000000000000}"/>
  <bookViews>
    <workbookView xWindow="0" yWindow="0" windowWidth="23040" windowHeight="8100" xr2:uid="{00000000-000D-0000-FFFF-FFFF00000000}"/>
  </bookViews>
  <sheets>
    <sheet name="Ülesanne lahendamiseks" sheetId="12" r:id="rId1"/>
    <sheet name="ÜL lahendus" sheetId="13" r:id="rId2"/>
    <sheet name="Muutuv ja püsikulud" sheetId="4" state="hidden" r:id="rId3"/>
    <sheet name="Täis- ja osakuluarvestus" sheetId="5" state="hidden" r:id="rId4"/>
    <sheet name="Näiteülesanne " sheetId="8" r:id="rId5"/>
  </sheets>
  <definedNames>
    <definedName name="_xlnm.Print_Area" localSheetId="4">'Näiteülesanne '!$A$1:$Q$31</definedName>
    <definedName name="_xlnm.Print_Area" localSheetId="0">'Ülesanne lahendamiseks'!$A$1:$P$31</definedName>
  </definedNames>
  <calcPr calcId="191029"/>
</workbook>
</file>

<file path=xl/calcChain.xml><?xml version="1.0" encoding="utf-8"?>
<calcChain xmlns="http://schemas.openxmlformats.org/spreadsheetml/2006/main">
  <c r="E22" i="13" l="1"/>
  <c r="E27" i="13"/>
  <c r="H44" i="13" s="1"/>
  <c r="E19" i="13"/>
  <c r="E20" i="13"/>
  <c r="E21" i="13"/>
  <c r="E25" i="13"/>
  <c r="F44" i="13" s="1"/>
  <c r="D12" i="13"/>
  <c r="D33" i="13"/>
  <c r="D38" i="13"/>
  <c r="D43" i="13"/>
  <c r="C12" i="13"/>
  <c r="E12" i="13" s="1"/>
  <c r="C33" i="13"/>
  <c r="C23" i="13"/>
  <c r="E23" i="13" s="1"/>
  <c r="E26" i="13"/>
  <c r="F34" i="13"/>
  <c r="E34" i="13"/>
  <c r="C14" i="13"/>
  <c r="C17" i="13" s="1"/>
  <c r="C15" i="13"/>
  <c r="C16" i="13"/>
  <c r="E16" i="13" s="1"/>
  <c r="D14" i="13"/>
  <c r="D15" i="13"/>
  <c r="D16" i="13"/>
  <c r="D17" i="13" s="1"/>
  <c r="E15" i="13"/>
  <c r="E11" i="13"/>
  <c r="E10" i="13"/>
  <c r="E9" i="13"/>
  <c r="E8" i="13"/>
  <c r="E7" i="13"/>
  <c r="E27" i="12"/>
  <c r="E26" i="12"/>
  <c r="E25" i="12"/>
  <c r="C23" i="12"/>
  <c r="E23" i="12"/>
  <c r="E22" i="12"/>
  <c r="E21" i="12"/>
  <c r="E20" i="12"/>
  <c r="E19" i="12"/>
  <c r="C14" i="12"/>
  <c r="C15" i="12"/>
  <c r="C16" i="12"/>
  <c r="E16" i="12" s="1"/>
  <c r="C17" i="12"/>
  <c r="E17" i="12" s="1"/>
  <c r="D14" i="12"/>
  <c r="D15" i="12"/>
  <c r="D16" i="12"/>
  <c r="D17" i="12"/>
  <c r="E15" i="12"/>
  <c r="E14" i="12"/>
  <c r="C12" i="12"/>
  <c r="E12" i="12" s="1"/>
  <c r="D12" i="12"/>
  <c r="E11" i="12"/>
  <c r="E10" i="12"/>
  <c r="E9" i="12"/>
  <c r="E8" i="12"/>
  <c r="E7" i="12"/>
  <c r="E23" i="8"/>
  <c r="Q23" i="8" s="1"/>
  <c r="E11" i="8"/>
  <c r="H11" i="8" s="1"/>
  <c r="I11" i="8"/>
  <c r="I23" i="8" s="1"/>
  <c r="E21" i="8"/>
  <c r="M21" i="8" s="1"/>
  <c r="E26" i="8"/>
  <c r="K26" i="8" s="1"/>
  <c r="J26" i="8"/>
  <c r="J22" i="8" s="1"/>
  <c r="E22" i="8"/>
  <c r="N22" i="8"/>
  <c r="E20" i="8"/>
  <c r="N20" i="8" s="1"/>
  <c r="E27" i="8"/>
  <c r="L27" i="8" s="1"/>
  <c r="M27" i="8"/>
  <c r="M20" i="8" s="1"/>
  <c r="M22" i="8"/>
  <c r="I22" i="8"/>
  <c r="I20" i="8"/>
  <c r="O31" i="8"/>
  <c r="P31" i="8"/>
  <c r="F30" i="8"/>
  <c r="P24" i="8"/>
  <c r="A84" i="5"/>
  <c r="C86" i="5" s="1"/>
  <c r="D82" i="5"/>
  <c r="D83" i="5" s="1"/>
  <c r="B82" i="5"/>
  <c r="B88" i="5"/>
  <c r="A29" i="5"/>
  <c r="C31" i="5" s="1"/>
  <c r="C24" i="8"/>
  <c r="D17" i="8"/>
  <c r="C17" i="8"/>
  <c r="E17" i="8" s="1"/>
  <c r="D16" i="8"/>
  <c r="C16" i="8"/>
  <c r="D15" i="8"/>
  <c r="C15" i="8"/>
  <c r="C18" i="8" s="1"/>
  <c r="E18" i="8" s="1"/>
  <c r="D13" i="8"/>
  <c r="C13" i="8"/>
  <c r="E13" i="8" s="1"/>
  <c r="F13" i="8" s="1"/>
  <c r="E12" i="8"/>
  <c r="E10" i="8"/>
  <c r="E9" i="8"/>
  <c r="E8" i="8"/>
  <c r="B68" i="5"/>
  <c r="B62" i="5"/>
  <c r="B52" i="5"/>
  <c r="B46" i="5"/>
  <c r="D32" i="5"/>
  <c r="D27" i="5"/>
  <c r="D28" i="5" s="1"/>
  <c r="B27" i="5"/>
  <c r="B17" i="4"/>
  <c r="B16" i="4"/>
  <c r="B15" i="4"/>
  <c r="B14" i="4"/>
  <c r="B13" i="4"/>
  <c r="B12" i="4"/>
  <c r="C9" i="4"/>
  <c r="C8" i="4"/>
  <c r="C7" i="4"/>
  <c r="C6" i="4"/>
  <c r="C5" i="4"/>
  <c r="C4" i="4"/>
  <c r="C3" i="4"/>
  <c r="E16" i="8"/>
  <c r="E24" i="8"/>
  <c r="B28" i="5"/>
  <c r="B33" i="5"/>
  <c r="B48" i="5"/>
  <c r="B53" i="5" s="1"/>
  <c r="D18" i="8"/>
  <c r="O24" i="8"/>
  <c r="H22" i="8" l="1"/>
  <c r="N23" i="8"/>
  <c r="H23" i="8"/>
  <c r="L22" i="8"/>
  <c r="L23" i="8"/>
  <c r="D34" i="13"/>
  <c r="D35" i="13" s="1"/>
  <c r="C34" i="13"/>
  <c r="G13" i="8"/>
  <c r="C35" i="13"/>
  <c r="F45" i="13"/>
  <c r="F23" i="8"/>
  <c r="F22" i="8"/>
  <c r="F20" i="8"/>
  <c r="F24" i="8" s="1"/>
  <c r="F29" i="8" s="1"/>
  <c r="F31" i="8" s="1"/>
  <c r="K20" i="8"/>
  <c r="K24" i="8" s="1"/>
  <c r="K29" i="8" s="1"/>
  <c r="K31" i="8" s="1"/>
  <c r="K22" i="8"/>
  <c r="Q22" i="8"/>
  <c r="K23" i="8"/>
  <c r="E17" i="13"/>
  <c r="H45" i="13"/>
  <c r="D88" i="5"/>
  <c r="G30" i="8"/>
  <c r="F21" i="8"/>
  <c r="J23" i="8"/>
  <c r="E39" i="13"/>
  <c r="E38" i="13" s="1"/>
  <c r="C39" i="13" s="1"/>
  <c r="D33" i="5"/>
  <c r="G21" i="8"/>
  <c r="H20" i="8"/>
  <c r="J20" i="8"/>
  <c r="L20" i="8"/>
  <c r="M23" i="8"/>
  <c r="M24" i="8" s="1"/>
  <c r="M29" i="8" s="1"/>
  <c r="M31" i="8" s="1"/>
  <c r="N21" i="8"/>
  <c r="N24" i="8" s="1"/>
  <c r="N29" i="8" s="1"/>
  <c r="N31" i="8" s="1"/>
  <c r="E14" i="13"/>
  <c r="C38" i="13"/>
  <c r="F39" i="13"/>
  <c r="F38" i="13" s="1"/>
  <c r="D39" i="13" s="1"/>
  <c r="D40" i="13" s="1"/>
  <c r="G44" i="13"/>
  <c r="G45" i="13" s="1"/>
  <c r="E15" i="8"/>
  <c r="H21" i="8"/>
  <c r="J21" i="8"/>
  <c r="L21" i="8"/>
  <c r="Q21" i="8"/>
  <c r="E44" i="13"/>
  <c r="E45" i="13" s="1"/>
  <c r="C44" i="13" s="1"/>
  <c r="I21" i="8"/>
  <c r="I24" i="8" s="1"/>
  <c r="I29" i="8" s="1"/>
  <c r="I31" i="8" s="1"/>
  <c r="K21" i="8"/>
  <c r="Q20" i="8"/>
  <c r="D44" i="13" l="1"/>
  <c r="D45" i="13" s="1"/>
  <c r="L24" i="8"/>
  <c r="L29" i="8" s="1"/>
  <c r="L31" i="8" s="1"/>
  <c r="Q24" i="8"/>
  <c r="Q29" i="8" s="1"/>
  <c r="Q31" i="8" s="1"/>
  <c r="J24" i="8"/>
  <c r="J29" i="8" s="1"/>
  <c r="J31" i="8" s="1"/>
  <c r="G22" i="8"/>
  <c r="G23" i="8"/>
  <c r="C40" i="13"/>
  <c r="C43" i="13"/>
  <c r="C45" i="13" s="1"/>
  <c r="H24" i="8"/>
  <c r="H29" i="8" s="1"/>
  <c r="H31" i="8" s="1"/>
  <c r="G20" i="8"/>
  <c r="G24" i="8" l="1"/>
  <c r="G29" i="8" s="1"/>
  <c r="G3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Stelmak</author>
  </authors>
  <commentList>
    <comment ref="N6" authorId="0" shapeId="0" xr:uid="{00000000-0006-0000-0400-000001000000}">
      <text>
        <r>
          <rPr>
            <b/>
            <sz val="9"/>
            <color indexed="81"/>
            <rFont val="Tahoma"/>
            <family val="2"/>
            <charset val="186"/>
          </rPr>
          <t>Inga Stelmak:</t>
        </r>
        <r>
          <rPr>
            <sz val="9"/>
            <color indexed="81"/>
            <rFont val="Tahoma"/>
            <family val="2"/>
            <charset val="186"/>
          </rPr>
          <t xml:space="preserve">
Kombineeritud arvestuse järgi kasutatakse erinevate üldkuldue puhul erinevaid kulukäitureid. Selles näiteülesandes on kulum, kontoriruumide ja küttekulude puhul kasutatud kulukäiturina pindala, admin. Töötajate palgad on jaotatud aga põhitööliste palga järgi</t>
        </r>
      </text>
    </comment>
    <comment ref="H11" authorId="0" shapeId="0" xr:uid="{00000000-0006-0000-0400-000002000000}">
      <text>
        <r>
          <rPr>
            <b/>
            <sz val="9"/>
            <color indexed="81"/>
            <rFont val="Tahoma"/>
            <family val="2"/>
            <charset val="186"/>
          </rPr>
          <t>Inga Stelmak:</t>
        </r>
        <r>
          <rPr>
            <sz val="9"/>
            <color indexed="81"/>
            <rFont val="Tahoma"/>
            <family val="2"/>
            <charset val="186"/>
          </rPr>
          <t xml:space="preserve">
Võetakse toodete A ja B palgakulude proporstioon palgakuludest kokku</t>
        </r>
      </text>
    </comment>
    <comment ref="F13" authorId="0" shapeId="0" xr:uid="{00000000-0006-0000-0400-000003000000}">
      <text>
        <r>
          <rPr>
            <b/>
            <sz val="9"/>
            <color indexed="81"/>
            <rFont val="Tahoma"/>
            <family val="2"/>
            <charset val="186"/>
          </rPr>
          <t>Inga Stelmak:</t>
        </r>
        <r>
          <rPr>
            <sz val="9"/>
            <color indexed="81"/>
            <rFont val="Tahoma"/>
            <family val="2"/>
            <charset val="186"/>
          </rPr>
          <t xml:space="preserve">
Võetakse toodete A ja B otsekulude proporstioon otsekuludest kokku</t>
        </r>
      </text>
    </comment>
    <comment ref="F20" authorId="0" shapeId="0" xr:uid="{00000000-0006-0000-0400-000004000000}">
      <text>
        <r>
          <rPr>
            <b/>
            <sz val="9"/>
            <color indexed="81"/>
            <rFont val="Tahoma"/>
            <family val="2"/>
            <charset val="186"/>
          </rPr>
          <t>Inga Stelmak:</t>
        </r>
        <r>
          <rPr>
            <sz val="9"/>
            <color indexed="81"/>
            <rFont val="Tahoma"/>
            <family val="2"/>
            <charset val="186"/>
          </rPr>
          <t xml:space="preserve">
Saadud proportsiooniga korrutatakse läbi üldkulud, jaotades need toodetele A ja B</t>
        </r>
      </text>
    </comment>
    <comment ref="J26" authorId="0" shapeId="0" xr:uid="{00000000-0006-0000-0400-000005000000}">
      <text>
        <r>
          <rPr>
            <b/>
            <sz val="9"/>
            <color indexed="81"/>
            <rFont val="Tahoma"/>
            <family val="2"/>
            <charset val="186"/>
          </rPr>
          <t>Inga Stelmak:</t>
        </r>
        <r>
          <rPr>
            <sz val="9"/>
            <color indexed="81"/>
            <rFont val="Tahoma"/>
            <family val="2"/>
            <charset val="186"/>
          </rPr>
          <t xml:space="preserve">
Võetakse toodete A ja B pindala proporstioon kogupindalast</t>
        </r>
      </text>
    </comment>
  </commentList>
</comments>
</file>

<file path=xl/sharedStrings.xml><?xml version="1.0" encoding="utf-8"?>
<sst xmlns="http://schemas.openxmlformats.org/spreadsheetml/2006/main" count="253" uniqueCount="109">
  <si>
    <t>Tegevusmaht tk</t>
  </si>
  <si>
    <t>Muutuvkulu tooteühiku kohta</t>
  </si>
  <si>
    <t>Muutuvkulud kokku</t>
  </si>
  <si>
    <t>Tegevusmaht (koopiat)</t>
  </si>
  <si>
    <t>Ruumide rendikulu tooteühiku kohta (eur)</t>
  </si>
  <si>
    <t>Rendikulu kokku (eur)</t>
  </si>
  <si>
    <t>*</t>
  </si>
  <si>
    <t>Näide</t>
  </si>
  <si>
    <t>Täiskuluarvestuse ja osakuluarvetuse võrdlus</t>
  </si>
  <si>
    <t>Algandmed</t>
  </si>
  <si>
    <t>Esilagne kogus (tükk)</t>
  </si>
  <si>
    <t>Uus kogus</t>
  </si>
  <si>
    <t>hind</t>
  </si>
  <si>
    <t>Otsekulud</t>
  </si>
  <si>
    <t xml:space="preserve">Leida: </t>
  </si>
  <si>
    <t>1. ärikasum lähtuvalt täiskuluarvestusest</t>
  </si>
  <si>
    <t>2. ärikasum lähtuvalt osakuluarvestusest</t>
  </si>
  <si>
    <t>Ärikasum lähtuvalt täiskuluarvestusest</t>
  </si>
  <si>
    <t>Ärikasum lähtuvalt osakuluarvestusest</t>
  </si>
  <si>
    <t>Näitaja</t>
  </si>
  <si>
    <t>eur</t>
  </si>
  <si>
    <t>miinus</t>
  </si>
  <si>
    <t>Müüdud toodangu kulu:</t>
  </si>
  <si>
    <t>Muutuvad kulud:</t>
  </si>
  <si>
    <t>Tootmise üldkulud</t>
  </si>
  <si>
    <t>Müüdud toodangu kulu kokku</t>
  </si>
  <si>
    <t>Muutuvad kulud kokku:</t>
  </si>
  <si>
    <t>Brutokasum</t>
  </si>
  <si>
    <t>Piirkasum</t>
  </si>
  <si>
    <t>Ettevõtte üldkulud</t>
  </si>
  <si>
    <t>Püsivkulud kokku</t>
  </si>
  <si>
    <t>Ärikasum</t>
  </si>
  <si>
    <t>Ühe aabitsa müügist saadav kasum:</t>
  </si>
  <si>
    <t>Müügimahu muutuse korral, kui muutuvkulud muutuvad ja püsivkulud püsivad, ei ole täiskuluarvestus kasutamiseks sobiv ja sellisel juhul on otstarbekas kasutada osakuluarvestust.</t>
  </si>
  <si>
    <t>Ärikasum uue müügimahu korral</t>
  </si>
  <si>
    <t>Kogus</t>
  </si>
  <si>
    <t>Hind</t>
  </si>
  <si>
    <t>Müügitulu (2100 x 25)</t>
  </si>
  <si>
    <t>Piirkasum:</t>
  </si>
  <si>
    <t>Püsikulud:</t>
  </si>
  <si>
    <t>püsikulud kokku:</t>
  </si>
  <si>
    <t xml:space="preserve">Ärikasum </t>
  </si>
  <si>
    <t>Tootekulud täiskulu ja osakuluarvestuses</t>
  </si>
  <si>
    <t>Otsesed materjalikulud</t>
  </si>
  <si>
    <t>otsesed tööjõukulud</t>
  </si>
  <si>
    <t>Muutuvad tootmise üldkulud (tükk)</t>
  </si>
  <si>
    <t>Püsivad tootmise üldkulud (4000 / 2000)</t>
  </si>
  <si>
    <t>kulud ühe aabitsa valmistamiseks</t>
  </si>
  <si>
    <t>1. toote kulud lähtuvalt piirkasumi arvestusest</t>
  </si>
  <si>
    <t>otsesed materjalikulud</t>
  </si>
  <si>
    <t>muutuvad tootmise üldkulud</t>
  </si>
  <si>
    <t>Kokku</t>
  </si>
  <si>
    <t>ÜLDKULUDE JAOTAMINE TOODETELE</t>
  </si>
  <si>
    <t>Omahinna arvutused</t>
  </si>
  <si>
    <t>ÜLDKULUDE JAOTUS</t>
  </si>
  <si>
    <t>Tooted</t>
  </si>
  <si>
    <t>Otsekulude järgi</t>
  </si>
  <si>
    <t>Palga järgi</t>
  </si>
  <si>
    <t>Pinna järgi</t>
  </si>
  <si>
    <t>Masintunnid</t>
  </si>
  <si>
    <t>A</t>
  </si>
  <si>
    <t>B</t>
  </si>
  <si>
    <t>Toote ühikud</t>
  </si>
  <si>
    <t>Materjalid</t>
  </si>
  <si>
    <t>Palk</t>
  </si>
  <si>
    <t>Müügikulud</t>
  </si>
  <si>
    <t>Otsekulud ühikule</t>
  </si>
  <si>
    <t>Otsekulud kokku</t>
  </si>
  <si>
    <t>Üldhalduskulud</t>
  </si>
  <si>
    <t>kogus</t>
  </si>
  <si>
    <t>3. ühe raamatu müügist saadav kasum</t>
  </si>
  <si>
    <t>4. Ärikasum, kui toodang suureneb 100 ühiku võrra.</t>
  </si>
  <si>
    <t>Kulum</t>
  </si>
  <si>
    <t>Küte</t>
  </si>
  <si>
    <t>Kontoriruumide rent</t>
  </si>
  <si>
    <t>Admin. Töötajate palk</t>
  </si>
  <si>
    <t>Pindala m2</t>
  </si>
  <si>
    <t>üldkulud kokku</t>
  </si>
  <si>
    <t>Kombineeritud arvestus</t>
  </si>
  <si>
    <t>4. ÜHE RAAMATU omahind lähtivalt: täiskuluarvestusest, osakuluarvestusest</t>
  </si>
  <si>
    <t>Ühe aabitsa omahind:</t>
  </si>
  <si>
    <t xml:space="preserve">Müügitulu </t>
  </si>
  <si>
    <t xml:space="preserve">Otsekulud </t>
  </si>
  <si>
    <t>OÜ Kuus Õuna valmistab ja müüb aastas 2000 tk raamatut hinnaga 25 eur/tükk. Otsekulud ühe raamatu valmistamiseks on 15 eur/tükk. 
Tootmise üldkulud on 4 000 eur ja need ei sõltu valmistatud toodete arvust. Üldkulud (püsikulud) on 3000 eur.</t>
  </si>
  <si>
    <t>5. ärikasum, kui valmistatud ja müüdud toodang kasvab 100 raamatu võrra.</t>
  </si>
  <si>
    <t>PS! Õige ehk adekvaadse kulukäituri valik on võtmetähtusega omahinna arvutuste juures!</t>
  </si>
  <si>
    <t>Masintundide järgi</t>
  </si>
  <si>
    <t>Üldkulude jaotus</t>
  </si>
  <si>
    <t>Omahind kokku</t>
  </si>
  <si>
    <t>KULUKÄITUR</t>
  </si>
  <si>
    <t>Kui korrutada otsekulud ühikule toodetud kogusega, SAAME :</t>
  </si>
  <si>
    <t>Materjalikulu kokku</t>
  </si>
  <si>
    <t>Põhitöötajate palgakulu kokku</t>
  </si>
  <si>
    <t>Müügikulud kokku</t>
  </si>
  <si>
    <t>On teada kulunormid tooteühikutele:</t>
  </si>
  <si>
    <t>On teada ka ettevõtte Üldkulud:</t>
  </si>
  <si>
    <t>Veel on teada toodete A ja B pindalad (kui palju ruumi toodete valmistamine võtab)  ja masintunnid</t>
  </si>
  <si>
    <t xml:space="preserve">Omahinna arvutamisel on väga oluline see, kuidas jaotatakse üldkulusid toodetele, seejuures on kulukäituri valimisel võtmetähtsus. Selles näites on kasutatud mahupõhiseid kulukäitureid. Olenevalt sellest, millist kulukäiturit otsustatakse kasutada (kas otsekulud, otsene palk, masintunnid, pindala või tööjõutunnid, sõltub ka omahind (rida 30). </t>
  </si>
  <si>
    <t>On antud andmed kulude kohta. Arvutada toodete omahind erinevate kulukäiturite puhul</t>
  </si>
  <si>
    <t>Tööjõutunnid</t>
  </si>
  <si>
    <t>Leida omahind, kui kulukäituriks on masintunnid:</t>
  </si>
  <si>
    <t>Toode A</t>
  </si>
  <si>
    <t>Toode B</t>
  </si>
  <si>
    <t>Proportsioonid</t>
  </si>
  <si>
    <t>Üldkulud ühikule</t>
  </si>
  <si>
    <t>Leida omahind, kui kulukäituriks on tööjõutunnid:</t>
  </si>
  <si>
    <t>Leida omahind, kui kombineeritud kulukäituri abil. Kui ruumidega seotud kulud on jaotatud pinna ja tööjõuga seotud kulud on jaotatud tööaja järgi:</t>
  </si>
  <si>
    <t>Jaotus pinna järgi</t>
  </si>
  <si>
    <t>Jaotus tööaja tärgi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</si>
</sst>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1"/>
      <color theme="1"/>
      <name val="Calibri"/>
      <family val="2"/>
      <charset val="186"/>
    </font>
    <font>
      <b/>
      <sz val="11"/>
      <color theme="1"/>
      <name val="Calibri"/>
      <family val="2"/>
      <charset val="204"/>
      <scheme val="minor"/>
    </font>
    <font>
      <sz val="12"/>
      <color theme="1"/>
      <name val="Calibri"/>
      <family val="2"/>
      <charset val="186"/>
      <scheme val="minor"/>
    </font>
    <font>
      <u/>
      <sz val="12"/>
      <color theme="1"/>
      <name val="Calibri"/>
      <family val="2"/>
      <charset val="186"/>
      <scheme val="minor"/>
    </font>
    <font>
      <sz val="12"/>
      <color theme="1"/>
      <name val="Calibri"/>
      <family val="2"/>
      <charset val="186"/>
    </font>
    <font>
      <b/>
      <sz val="12"/>
      <color rgb="FFFF0000"/>
      <name val="Calibri"/>
      <family val="2"/>
      <charset val="186"/>
      <scheme val="minor"/>
    </font>
    <font>
      <b/>
      <sz val="12"/>
      <color theme="1"/>
      <name val="Calibri"/>
      <family val="2"/>
      <charset val="186"/>
      <scheme val="minor"/>
    </font>
    <font>
      <sz val="12"/>
      <color rgb="FFFF0000"/>
      <name val="Calibri"/>
      <family val="2"/>
      <charset val="186"/>
      <scheme val="minor"/>
    </font>
    <font>
      <b/>
      <sz val="11"/>
      <color rgb="FF00B050"/>
      <name val="Calibri"/>
      <family val="2"/>
      <charset val="186"/>
      <scheme val="minor"/>
    </font>
    <font>
      <i/>
      <sz val="11"/>
      <color theme="1"/>
      <name val="Calibri"/>
      <family val="2"/>
      <charset val="186"/>
      <scheme val="minor"/>
    </font>
    <font>
      <sz val="9"/>
      <color indexed="81"/>
      <name val="Tahoma"/>
      <family val="2"/>
      <charset val="186"/>
    </font>
    <font>
      <b/>
      <sz val="9"/>
      <color indexed="81"/>
      <name val="Tahoma"/>
      <family val="2"/>
      <charset val="186"/>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3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50">
    <xf numFmtId="0" fontId="0" fillId="0" borderId="0" xfId="0"/>
    <xf numFmtId="3" fontId="0" fillId="0" borderId="0" xfId="0" applyNumberFormat="1"/>
    <xf numFmtId="0" fontId="3" fillId="0" borderId="0" xfId="0" applyFont="1"/>
    <xf numFmtId="0" fontId="5" fillId="0" borderId="0" xfId="0" applyFont="1"/>
    <xf numFmtId="0" fontId="5" fillId="2" borderId="3" xfId="0" applyFont="1" applyFill="1" applyBorder="1"/>
    <xf numFmtId="3" fontId="5" fillId="2" borderId="4" xfId="0" applyNumberFormat="1" applyFont="1" applyFill="1" applyBorder="1"/>
    <xf numFmtId="0" fontId="5" fillId="2" borderId="5" xfId="0" applyFont="1" applyFill="1" applyBorder="1"/>
    <xf numFmtId="3" fontId="5" fillId="2" borderId="6" xfId="0" applyNumberFormat="1" applyFont="1" applyFill="1" applyBorder="1"/>
    <xf numFmtId="0" fontId="7" fillId="0" borderId="0" xfId="0" applyFont="1"/>
    <xf numFmtId="0" fontId="8" fillId="0" borderId="7" xfId="0" applyFont="1" applyBorder="1"/>
    <xf numFmtId="0" fontId="8" fillId="0" borderId="8" xfId="0" applyFont="1" applyBorder="1"/>
    <xf numFmtId="0" fontId="5" fillId="0" borderId="3" xfId="0" applyFont="1" applyBorder="1"/>
    <xf numFmtId="0" fontId="5" fillId="0" borderId="4" xfId="0" applyFont="1" applyBorder="1"/>
    <xf numFmtId="0" fontId="5" fillId="0" borderId="4" xfId="0" applyFont="1" applyBorder="1" applyAlignment="1">
      <alignment horizontal="right"/>
    </xf>
    <xf numFmtId="3" fontId="5" fillId="0" borderId="4" xfId="0" applyNumberFormat="1" applyFont="1" applyBorder="1"/>
    <xf numFmtId="0" fontId="9" fillId="0" borderId="3" xfId="0" applyFont="1" applyBorder="1"/>
    <xf numFmtId="3" fontId="9" fillId="0" borderId="4" xfId="0" applyNumberFormat="1" applyFont="1" applyBorder="1"/>
    <xf numFmtId="0" fontId="8" fillId="0" borderId="5" xfId="0" applyFont="1" applyBorder="1"/>
    <xf numFmtId="3" fontId="8" fillId="0" borderId="6" xfId="0" applyNumberFormat="1" applyFont="1" applyBorder="1"/>
    <xf numFmtId="0" fontId="9" fillId="0" borderId="7" xfId="0" applyFont="1" applyBorder="1"/>
    <xf numFmtId="3" fontId="9" fillId="0" borderId="8" xfId="0" applyNumberFormat="1" applyFont="1" applyBorder="1"/>
    <xf numFmtId="2" fontId="5" fillId="0" borderId="0" xfId="0" applyNumberFormat="1" applyFont="1"/>
    <xf numFmtId="0" fontId="6" fillId="0" borderId="0" xfId="0" applyFont="1"/>
    <xf numFmtId="0" fontId="5" fillId="0" borderId="0" xfId="0" applyFont="1" applyBorder="1" applyAlignment="1">
      <alignment horizontal="center" vertical="center" wrapText="1"/>
    </xf>
    <xf numFmtId="0" fontId="5" fillId="0" borderId="1" xfId="0" applyFont="1" applyBorder="1"/>
    <xf numFmtId="0" fontId="5" fillId="0" borderId="10" xfId="0" applyFont="1" applyBorder="1"/>
    <xf numFmtId="0" fontId="5" fillId="0" borderId="11" xfId="0" applyFont="1" applyBorder="1"/>
    <xf numFmtId="3" fontId="5" fillId="0" borderId="11" xfId="0" applyNumberFormat="1" applyFont="1" applyBorder="1"/>
    <xf numFmtId="0" fontId="5" fillId="0" borderId="12" xfId="0" applyFont="1" applyBorder="1"/>
    <xf numFmtId="3" fontId="5" fillId="0" borderId="12" xfId="0" applyNumberFormat="1" applyFont="1" applyBorder="1"/>
    <xf numFmtId="0" fontId="5" fillId="0" borderId="13" xfId="0" applyFont="1" applyBorder="1"/>
    <xf numFmtId="3" fontId="5" fillId="0" borderId="13" xfId="0" applyNumberFormat="1" applyFont="1" applyBorder="1"/>
    <xf numFmtId="0" fontId="5" fillId="2" borderId="10" xfId="0" applyFont="1" applyFill="1" applyBorder="1"/>
    <xf numFmtId="0" fontId="10" fillId="0" borderId="0" xfId="0" applyFont="1"/>
    <xf numFmtId="0" fontId="8" fillId="3" borderId="7" xfId="0" applyFont="1" applyFill="1" applyBorder="1"/>
    <xf numFmtId="0" fontId="8" fillId="3" borderId="8" xfId="0" applyFont="1" applyFill="1" applyBorder="1"/>
    <xf numFmtId="0" fontId="5" fillId="3" borderId="3" xfId="0" applyFont="1" applyFill="1" applyBorder="1"/>
    <xf numFmtId="0" fontId="5" fillId="3" borderId="4" xfId="0" applyFont="1" applyFill="1" applyBorder="1"/>
    <xf numFmtId="3" fontId="5" fillId="3" borderId="4" xfId="0" applyNumberFormat="1" applyFont="1" applyFill="1" applyBorder="1"/>
    <xf numFmtId="0" fontId="9" fillId="3" borderId="3" xfId="0" applyFont="1" applyFill="1" applyBorder="1"/>
    <xf numFmtId="3" fontId="9" fillId="3" borderId="4" xfId="0" applyNumberFormat="1" applyFont="1" applyFill="1" applyBorder="1"/>
    <xf numFmtId="0" fontId="8" fillId="3" borderId="5" xfId="0" applyFont="1" applyFill="1" applyBorder="1"/>
    <xf numFmtId="3" fontId="8" fillId="3" borderId="6" xfId="0" applyNumberFormat="1" applyFont="1" applyFill="1" applyBorder="1"/>
    <xf numFmtId="0" fontId="9" fillId="3" borderId="7" xfId="0" applyFont="1" applyFill="1" applyBorder="1"/>
    <xf numFmtId="3" fontId="9" fillId="3" borderId="8" xfId="0" applyNumberFormat="1" applyFont="1" applyFill="1" applyBorder="1"/>
    <xf numFmtId="0" fontId="0" fillId="0" borderId="0" xfId="0" applyFill="1"/>
    <xf numFmtId="0" fontId="0" fillId="0" borderId="0" xfId="0" applyFill="1" applyBorder="1"/>
    <xf numFmtId="0" fontId="4" fillId="0" borderId="1" xfId="0" applyFont="1" applyFill="1" applyBorder="1"/>
    <xf numFmtId="0" fontId="4" fillId="0" borderId="14" xfId="0" applyFont="1" applyFill="1" applyBorder="1"/>
    <xf numFmtId="0" fontId="0" fillId="0" borderId="1" xfId="0" applyFill="1" applyBorder="1"/>
    <xf numFmtId="0" fontId="0" fillId="0" borderId="14" xfId="0" applyFill="1" applyBorder="1"/>
    <xf numFmtId="0" fontId="0" fillId="0" borderId="1" xfId="0" applyFill="1" applyBorder="1" applyAlignment="1">
      <alignment horizontal="center"/>
    </xf>
    <xf numFmtId="0" fontId="0" fillId="0" borderId="2" xfId="0" applyFill="1" applyBorder="1" applyAlignment="1">
      <alignment horizontal="center"/>
    </xf>
    <xf numFmtId="0" fontId="0" fillId="0" borderId="7" xfId="0" applyFill="1" applyBorder="1"/>
    <xf numFmtId="0" fontId="0" fillId="0" borderId="9" xfId="0" applyFill="1" applyBorder="1"/>
    <xf numFmtId="3" fontId="0" fillId="0" borderId="7" xfId="0" applyNumberFormat="1" applyFill="1" applyBorder="1"/>
    <xf numFmtId="3" fontId="0" fillId="0" borderId="8" xfId="0" applyNumberFormat="1" applyFill="1" applyBorder="1"/>
    <xf numFmtId="3" fontId="4" fillId="0" borderId="8" xfId="0" applyNumberFormat="1" applyFont="1" applyFill="1" applyBorder="1"/>
    <xf numFmtId="3" fontId="0" fillId="0" borderId="3" xfId="0" applyNumberFormat="1" applyFill="1" applyBorder="1"/>
    <xf numFmtId="3" fontId="0" fillId="0" borderId="4" xfId="0" applyNumberFormat="1" applyFill="1" applyBorder="1"/>
    <xf numFmtId="3" fontId="4" fillId="0" borderId="4" xfId="0" applyNumberFormat="1" applyFont="1" applyFill="1" applyBorder="1"/>
    <xf numFmtId="0" fontId="0" fillId="0" borderId="3" xfId="0" applyFill="1" applyBorder="1"/>
    <xf numFmtId="3" fontId="2" fillId="0" borderId="3" xfId="0" applyNumberFormat="1" applyFont="1" applyFill="1" applyBorder="1"/>
    <xf numFmtId="3" fontId="2" fillId="0" borderId="4" xfId="0" applyNumberFormat="1" applyFont="1" applyFill="1" applyBorder="1"/>
    <xf numFmtId="9" fontId="0" fillId="0" borderId="3" xfId="1" applyFont="1" applyFill="1" applyBorder="1"/>
    <xf numFmtId="9" fontId="0" fillId="0" borderId="4" xfId="1" applyFont="1" applyFill="1" applyBorder="1"/>
    <xf numFmtId="0" fontId="2" fillId="0" borderId="3" xfId="0" applyFont="1" applyFill="1" applyBorder="1"/>
    <xf numFmtId="0" fontId="4" fillId="0" borderId="7" xfId="0" applyFont="1" applyFill="1" applyBorder="1"/>
    <xf numFmtId="0" fontId="4" fillId="0" borderId="9" xfId="0" applyFont="1" applyFill="1" applyBorder="1"/>
    <xf numFmtId="3" fontId="4" fillId="0" borderId="7" xfId="0" applyNumberFormat="1" applyFont="1" applyFill="1" applyBorder="1"/>
    <xf numFmtId="0" fontId="4" fillId="0" borderId="10" xfId="0" applyFont="1" applyFill="1" applyBorder="1"/>
    <xf numFmtId="0" fontId="0" fillId="0" borderId="10" xfId="0" applyFill="1" applyBorder="1"/>
    <xf numFmtId="3" fontId="2" fillId="0" borderId="10" xfId="0" applyNumberFormat="1" applyFont="1" applyFill="1" applyBorder="1"/>
    <xf numFmtId="0" fontId="2" fillId="0" borderId="10" xfId="0" applyFont="1" applyFill="1" applyBorder="1"/>
    <xf numFmtId="0" fontId="2" fillId="0" borderId="9" xfId="0" applyFont="1" applyFill="1" applyBorder="1"/>
    <xf numFmtId="0" fontId="2" fillId="0" borderId="0" xfId="0" applyFont="1" applyFill="1"/>
    <xf numFmtId="3" fontId="0" fillId="0" borderId="10" xfId="0" applyNumberFormat="1" applyFill="1" applyBorder="1"/>
    <xf numFmtId="0" fontId="4" fillId="0" borderId="14" xfId="0" applyFont="1" applyFill="1" applyBorder="1" applyAlignment="1">
      <alignment horizontal="center"/>
    </xf>
    <xf numFmtId="0" fontId="12" fillId="0" borderId="3" xfId="0" applyFont="1" applyFill="1" applyBorder="1"/>
    <xf numFmtId="0" fontId="4" fillId="0" borderId="3" xfId="0" applyFont="1" applyFill="1" applyBorder="1"/>
    <xf numFmtId="0" fontId="4" fillId="0" borderId="0" xfId="0" applyFont="1" applyFill="1" applyBorder="1"/>
    <xf numFmtId="3" fontId="4" fillId="0" borderId="3" xfId="0" applyNumberFormat="1" applyFont="1" applyFill="1" applyBorder="1"/>
    <xf numFmtId="3" fontId="4" fillId="0" borderId="0" xfId="0" applyNumberFormat="1" applyFont="1" applyFill="1" applyBorder="1"/>
    <xf numFmtId="3" fontId="4" fillId="0" borderId="9" xfId="0" applyNumberFormat="1" applyFont="1" applyFill="1" applyBorder="1"/>
    <xf numFmtId="3" fontId="2" fillId="0" borderId="7" xfId="0" applyNumberFormat="1" applyFont="1" applyFill="1" applyBorder="1"/>
    <xf numFmtId="3" fontId="0" fillId="0" borderId="0" xfId="0" applyNumberFormat="1" applyFill="1" applyBorder="1"/>
    <xf numFmtId="0" fontId="0" fillId="0" borderId="19" xfId="0" applyFill="1" applyBorder="1" applyAlignment="1">
      <alignment horizontal="center"/>
    </xf>
    <xf numFmtId="0" fontId="0" fillId="0" borderId="20" xfId="0" applyFill="1" applyBorder="1" applyAlignment="1">
      <alignment horizontal="center"/>
    </xf>
    <xf numFmtId="3" fontId="0" fillId="0" borderId="21" xfId="0" applyNumberFormat="1" applyFill="1" applyBorder="1"/>
    <xf numFmtId="3" fontId="0" fillId="0" borderId="22" xfId="0" applyNumberFormat="1" applyFill="1" applyBorder="1"/>
    <xf numFmtId="3" fontId="0" fillId="0" borderId="23" xfId="0" applyNumberFormat="1" applyFill="1" applyBorder="1"/>
    <xf numFmtId="3" fontId="0" fillId="0" borderId="24" xfId="0" applyNumberFormat="1" applyFill="1" applyBorder="1"/>
    <xf numFmtId="9" fontId="2" fillId="0" borderId="23" xfId="1" applyFont="1" applyFill="1" applyBorder="1"/>
    <xf numFmtId="9" fontId="2" fillId="0" borderId="24" xfId="1" applyFont="1" applyFill="1" applyBorder="1"/>
    <xf numFmtId="9" fontId="0" fillId="0" borderId="23" xfId="1" applyFont="1" applyFill="1" applyBorder="1"/>
    <xf numFmtId="9" fontId="0" fillId="0" borderId="24" xfId="1" applyFont="1" applyFill="1" applyBorder="1"/>
    <xf numFmtId="3" fontId="4" fillId="0" borderId="21" xfId="0" applyNumberFormat="1" applyFont="1" applyFill="1" applyBorder="1"/>
    <xf numFmtId="3" fontId="4" fillId="0" borderId="22" xfId="0" applyNumberFormat="1" applyFont="1" applyFill="1" applyBorder="1"/>
    <xf numFmtId="3" fontId="4" fillId="0" borderId="25" xfId="0" applyNumberFormat="1" applyFont="1" applyFill="1" applyBorder="1"/>
    <xf numFmtId="3" fontId="4" fillId="0" borderId="26" xfId="0" applyNumberFormat="1" applyFont="1" applyFill="1" applyBorder="1"/>
    <xf numFmtId="3" fontId="0" fillId="0" borderId="25" xfId="0" applyNumberFormat="1" applyFill="1" applyBorder="1"/>
    <xf numFmtId="3" fontId="0" fillId="0" borderId="26" xfId="0" applyNumberFormat="1" applyFill="1" applyBorder="1"/>
    <xf numFmtId="3" fontId="2" fillId="0" borderId="23" xfId="0" applyNumberFormat="1" applyFont="1" applyFill="1" applyBorder="1"/>
    <xf numFmtId="3" fontId="2" fillId="0" borderId="24" xfId="0" applyNumberFormat="1" applyFont="1" applyFill="1" applyBorder="1"/>
    <xf numFmtId="3" fontId="0" fillId="0" borderId="27" xfId="0" applyNumberFormat="1" applyFill="1" applyBorder="1"/>
    <xf numFmtId="3" fontId="0" fillId="0" borderId="28" xfId="0" applyNumberFormat="1" applyFill="1" applyBorder="1"/>
    <xf numFmtId="3" fontId="4" fillId="0" borderId="24" xfId="0" applyNumberFormat="1" applyFont="1" applyFill="1" applyBorder="1"/>
    <xf numFmtId="9" fontId="0" fillId="0" borderId="25" xfId="1" applyFont="1" applyFill="1" applyBorder="1"/>
    <xf numFmtId="9" fontId="0" fillId="0" borderId="26" xfId="1" applyFont="1" applyFill="1" applyBorder="1"/>
    <xf numFmtId="3" fontId="4" fillId="0" borderId="23" xfId="0" applyNumberFormat="1" applyFont="1" applyFill="1" applyBorder="1"/>
    <xf numFmtId="1" fontId="2" fillId="0" borderId="23" xfId="0" applyNumberFormat="1" applyFont="1" applyFill="1" applyBorder="1"/>
    <xf numFmtId="1" fontId="2" fillId="0" borderId="24" xfId="0" applyNumberFormat="1" applyFont="1" applyFill="1" applyBorder="1"/>
    <xf numFmtId="0" fontId="2" fillId="0" borderId="23" xfId="0" applyFont="1" applyFill="1" applyBorder="1"/>
    <xf numFmtId="0" fontId="0" fillId="0" borderId="26" xfId="0" applyFill="1" applyBorder="1"/>
    <xf numFmtId="3" fontId="0" fillId="0" borderId="32" xfId="0" applyNumberFormat="1" applyFill="1" applyBorder="1"/>
    <xf numFmtId="0" fontId="4" fillId="0" borderId="14" xfId="0" applyFont="1" applyFill="1" applyBorder="1" applyAlignment="1">
      <alignment horizontal="center"/>
    </xf>
    <xf numFmtId="164" fontId="0" fillId="0" borderId="3" xfId="0" applyNumberFormat="1" applyFill="1" applyBorder="1"/>
    <xf numFmtId="164" fontId="0" fillId="0" borderId="4" xfId="0" applyNumberFormat="1" applyFill="1" applyBorder="1"/>
    <xf numFmtId="164" fontId="4" fillId="0" borderId="0" xfId="0" applyNumberFormat="1" applyFont="1" applyFill="1" applyBorder="1"/>
    <xf numFmtId="3" fontId="0" fillId="0" borderId="0" xfId="0" applyNumberFormat="1" applyFill="1"/>
    <xf numFmtId="9" fontId="0" fillId="0" borderId="0" xfId="1" applyFont="1" applyFill="1"/>
    <xf numFmtId="9" fontId="0" fillId="0" borderId="0" xfId="1" applyFont="1" applyFill="1" applyBorder="1"/>
    <xf numFmtId="3" fontId="2" fillId="0" borderId="0" xfId="0" applyNumberFormat="1" applyFont="1" applyFill="1"/>
    <xf numFmtId="0" fontId="2" fillId="0" borderId="3"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Alignment="1">
      <alignment horizontal="center"/>
    </xf>
    <xf numFmtId="0" fontId="2" fillId="0" borderId="7" xfId="0" applyFont="1" applyFill="1" applyBorder="1" applyAlignment="1">
      <alignment horizontal="center"/>
    </xf>
    <xf numFmtId="0" fontId="2" fillId="0" borderId="9" xfId="0" applyFont="1" applyFill="1" applyBorder="1" applyAlignment="1">
      <alignment horizontal="center"/>
    </xf>
    <xf numFmtId="0" fontId="2" fillId="0" borderId="8" xfId="0" applyFont="1" applyFill="1" applyBorder="1" applyAlignment="1">
      <alignment horizontal="center"/>
    </xf>
    <xf numFmtId="0" fontId="4" fillId="0" borderId="14" xfId="0" applyFont="1" applyFill="1" applyBorder="1" applyAlignment="1">
      <alignment horizontal="center"/>
    </xf>
    <xf numFmtId="0" fontId="12" fillId="0" borderId="3" xfId="0" applyFont="1" applyFill="1" applyBorder="1" applyAlignment="1">
      <alignment horizontal="left"/>
    </xf>
    <xf numFmtId="0" fontId="12" fillId="0" borderId="0" xfId="0" applyFont="1" applyFill="1" applyBorder="1" applyAlignment="1">
      <alignment horizontal="left"/>
    </xf>
    <xf numFmtId="0" fontId="5" fillId="0" borderId="0" xfId="0" applyFont="1" applyAlignment="1">
      <alignment horizontal="left" vertical="top" wrapText="1"/>
    </xf>
    <xf numFmtId="0" fontId="6" fillId="2" borderId="1" xfId="0" applyFont="1" applyFill="1" applyBorder="1" applyAlignment="1">
      <alignment horizontal="center"/>
    </xf>
    <xf numFmtId="0" fontId="6" fillId="2" borderId="2" xfId="0" applyFont="1" applyFill="1" applyBorder="1" applyAlignment="1">
      <alignment horizont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0" fillId="0" borderId="0" xfId="0" applyFill="1" applyAlignment="1">
      <alignment horizontal="center" wrapText="1"/>
    </xf>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17" xfId="0" applyFont="1" applyFill="1" applyBorder="1" applyAlignment="1">
      <alignment horizontal="center"/>
    </xf>
    <xf numFmtId="0" fontId="4" fillId="0" borderId="18" xfId="0" applyFont="1" applyFill="1" applyBorder="1" applyAlignment="1">
      <alignment horizontal="center"/>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4" fillId="0" borderId="29" xfId="0" applyFont="1" applyFill="1" applyBorder="1" applyAlignment="1">
      <alignment horizontal="center" wrapText="1"/>
    </xf>
    <xf numFmtId="0" fontId="4" fillId="0" borderId="30" xfId="0" applyFont="1" applyFill="1" applyBorder="1" applyAlignment="1">
      <alignment horizontal="center" wrapText="1"/>
    </xf>
    <xf numFmtId="0" fontId="4" fillId="0" borderId="31" xfId="0" applyFont="1" applyFill="1" applyBorder="1" applyAlignment="1">
      <alignment horizontal="center" wrapText="1"/>
    </xf>
    <xf numFmtId="0" fontId="11" fillId="0" borderId="15" xfId="0" applyFont="1" applyFill="1" applyBorder="1" applyAlignment="1">
      <alignment horizontal="center" wrapText="1"/>
    </xf>
    <xf numFmtId="0" fontId="11" fillId="0" borderId="16" xfId="0" applyFont="1" applyFill="1" applyBorder="1" applyAlignment="1">
      <alignment horizontal="center" wrapText="1"/>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t-EE"/>
              <a:t>Muutuvkulud</a:t>
            </a:r>
            <a:r>
              <a:rPr lang="et-EE" baseline="0"/>
              <a:t> tooteühiku kohta</a:t>
            </a:r>
            <a:endParaRPr lang="en-US"/>
          </a:p>
        </c:rich>
      </c:tx>
      <c:overlay val="0"/>
    </c:title>
    <c:autoTitleDeleted val="0"/>
    <c:plotArea>
      <c:layout/>
      <c:lineChart>
        <c:grouping val="standard"/>
        <c:varyColors val="0"/>
        <c:ser>
          <c:idx val="0"/>
          <c:order val="0"/>
          <c:tx>
            <c:strRef>
              <c:f>'Muutuv ja püsikulud'!$B$2</c:f>
              <c:strCache>
                <c:ptCount val="1"/>
                <c:pt idx="0">
                  <c:v>Muutuvkulu tooteühiku kohta</c:v>
                </c:pt>
              </c:strCache>
            </c:strRef>
          </c:tx>
          <c:marker>
            <c:symbol val="none"/>
          </c:marker>
          <c:cat>
            <c:numRef>
              <c:f>'Muutuv ja püsikulud'!$A$3:$A$8</c:f>
              <c:numCache>
                <c:formatCode>#,##0</c:formatCode>
                <c:ptCount val="6"/>
                <c:pt idx="0">
                  <c:v>50000</c:v>
                </c:pt>
                <c:pt idx="1">
                  <c:v>100000</c:v>
                </c:pt>
                <c:pt idx="2">
                  <c:v>150000</c:v>
                </c:pt>
                <c:pt idx="3">
                  <c:v>200000</c:v>
                </c:pt>
                <c:pt idx="4">
                  <c:v>250000</c:v>
                </c:pt>
                <c:pt idx="5">
                  <c:v>300000</c:v>
                </c:pt>
              </c:numCache>
            </c:numRef>
          </c:cat>
          <c:val>
            <c:numRef>
              <c:f>'Muutuv ja püsikulud'!$B$3:$B$8</c:f>
              <c:numCache>
                <c:formatCode>General</c:formatCode>
                <c:ptCount val="6"/>
                <c:pt idx="0">
                  <c:v>5</c:v>
                </c:pt>
                <c:pt idx="1">
                  <c:v>5</c:v>
                </c:pt>
                <c:pt idx="2">
                  <c:v>5</c:v>
                </c:pt>
                <c:pt idx="3">
                  <c:v>5</c:v>
                </c:pt>
                <c:pt idx="4">
                  <c:v>5</c:v>
                </c:pt>
                <c:pt idx="5">
                  <c:v>5</c:v>
                </c:pt>
              </c:numCache>
            </c:numRef>
          </c:val>
          <c:smooth val="0"/>
          <c:extLst>
            <c:ext xmlns:c16="http://schemas.microsoft.com/office/drawing/2014/chart" uri="{C3380CC4-5D6E-409C-BE32-E72D297353CC}">
              <c16:uniqueId val="{00000000-592E-413B-A2E9-9592921951A5}"/>
            </c:ext>
          </c:extLst>
        </c:ser>
        <c:dLbls>
          <c:showLegendKey val="0"/>
          <c:showVal val="0"/>
          <c:showCatName val="0"/>
          <c:showSerName val="0"/>
          <c:showPercent val="0"/>
          <c:showBubbleSize val="0"/>
        </c:dLbls>
        <c:smooth val="0"/>
        <c:axId val="392840096"/>
        <c:axId val="392841272"/>
      </c:lineChart>
      <c:catAx>
        <c:axId val="392840096"/>
        <c:scaling>
          <c:orientation val="minMax"/>
        </c:scaling>
        <c:delete val="0"/>
        <c:axPos val="b"/>
        <c:numFmt formatCode="#,##0" sourceLinked="1"/>
        <c:majorTickMark val="out"/>
        <c:minorTickMark val="none"/>
        <c:tickLblPos val="nextTo"/>
        <c:txPr>
          <a:bodyPr rot="480000"/>
          <a:lstStyle/>
          <a:p>
            <a:pPr>
              <a:defRPr/>
            </a:pPr>
            <a:endParaRPr lang="et-EE"/>
          </a:p>
        </c:txPr>
        <c:crossAx val="392841272"/>
        <c:crosses val="autoZero"/>
        <c:auto val="0"/>
        <c:lblAlgn val="ctr"/>
        <c:lblOffset val="100"/>
        <c:noMultiLvlLbl val="0"/>
      </c:catAx>
      <c:valAx>
        <c:axId val="392841272"/>
        <c:scaling>
          <c:orientation val="minMax"/>
          <c:min val="1"/>
        </c:scaling>
        <c:delete val="0"/>
        <c:axPos val="l"/>
        <c:majorGridlines/>
        <c:numFmt formatCode="General" sourceLinked="1"/>
        <c:majorTickMark val="out"/>
        <c:minorTickMark val="none"/>
        <c:tickLblPos val="nextTo"/>
        <c:crossAx val="392840096"/>
        <c:crosses val="autoZero"/>
        <c:crossBetween val="between"/>
      </c:valAx>
    </c:plotArea>
    <c:legend>
      <c:legendPos val="r"/>
      <c:overlay val="0"/>
    </c:legend>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t-EE"/>
              <a:t>Rendikulu kokku (eur) </a:t>
            </a:r>
          </a:p>
        </c:rich>
      </c:tx>
      <c:overlay val="0"/>
    </c:title>
    <c:autoTitleDeleted val="0"/>
    <c:plotArea>
      <c:layout/>
      <c:lineChart>
        <c:grouping val="standard"/>
        <c:varyColors val="0"/>
        <c:ser>
          <c:idx val="2"/>
          <c:order val="0"/>
          <c:tx>
            <c:strRef>
              <c:f>'Muutuv ja püsikulud'!$C$11:$C$17</c:f>
              <c:strCache>
                <c:ptCount val="7"/>
                <c:pt idx="0">
                  <c:v>Rendikulu kokku (eur)</c:v>
                </c:pt>
                <c:pt idx="1">
                  <c:v>600</c:v>
                </c:pt>
                <c:pt idx="2">
                  <c:v>600</c:v>
                </c:pt>
                <c:pt idx="3">
                  <c:v>600</c:v>
                </c:pt>
                <c:pt idx="4">
                  <c:v>600</c:v>
                </c:pt>
                <c:pt idx="5">
                  <c:v>600</c:v>
                </c:pt>
                <c:pt idx="6">
                  <c:v>600</c:v>
                </c:pt>
              </c:strCache>
            </c:strRef>
          </c:tx>
          <c:marker>
            <c:symbol val="none"/>
          </c:marker>
          <c:cat>
            <c:numRef>
              <c:f>'Muutuv ja püsikulud'!$A$12:$A$17</c:f>
              <c:numCache>
                <c:formatCode>#,##0</c:formatCode>
                <c:ptCount val="6"/>
                <c:pt idx="0">
                  <c:v>50000</c:v>
                </c:pt>
                <c:pt idx="1">
                  <c:v>100000</c:v>
                </c:pt>
                <c:pt idx="2">
                  <c:v>150000</c:v>
                </c:pt>
                <c:pt idx="3">
                  <c:v>200000</c:v>
                </c:pt>
                <c:pt idx="4">
                  <c:v>250000</c:v>
                </c:pt>
                <c:pt idx="5">
                  <c:v>300000</c:v>
                </c:pt>
              </c:numCache>
            </c:numRef>
          </c:cat>
          <c:val>
            <c:numRef>
              <c:f>'Muutuv ja püsikulud'!$C$12:$C$17</c:f>
              <c:numCache>
                <c:formatCode>General</c:formatCode>
                <c:ptCount val="6"/>
                <c:pt idx="0">
                  <c:v>600</c:v>
                </c:pt>
                <c:pt idx="1">
                  <c:v>600</c:v>
                </c:pt>
                <c:pt idx="2">
                  <c:v>600</c:v>
                </c:pt>
                <c:pt idx="3">
                  <c:v>600</c:v>
                </c:pt>
                <c:pt idx="4">
                  <c:v>600</c:v>
                </c:pt>
                <c:pt idx="5">
                  <c:v>600</c:v>
                </c:pt>
              </c:numCache>
            </c:numRef>
          </c:val>
          <c:smooth val="0"/>
          <c:extLst>
            <c:ext xmlns:c16="http://schemas.microsoft.com/office/drawing/2014/chart" uri="{C3380CC4-5D6E-409C-BE32-E72D297353CC}">
              <c16:uniqueId val="{00000000-0B1C-4118-8211-2FAA8AB86FBC}"/>
            </c:ext>
          </c:extLst>
        </c:ser>
        <c:dLbls>
          <c:showLegendKey val="0"/>
          <c:showVal val="0"/>
          <c:showCatName val="0"/>
          <c:showSerName val="0"/>
          <c:showPercent val="0"/>
          <c:showBubbleSize val="0"/>
        </c:dLbls>
        <c:smooth val="0"/>
        <c:axId val="392838528"/>
        <c:axId val="392836568"/>
      </c:lineChart>
      <c:catAx>
        <c:axId val="392838528"/>
        <c:scaling>
          <c:orientation val="minMax"/>
        </c:scaling>
        <c:delete val="0"/>
        <c:axPos val="b"/>
        <c:numFmt formatCode="#,##0" sourceLinked="1"/>
        <c:majorTickMark val="out"/>
        <c:minorTickMark val="none"/>
        <c:tickLblPos val="nextTo"/>
        <c:crossAx val="392836568"/>
        <c:crosses val="autoZero"/>
        <c:auto val="1"/>
        <c:lblAlgn val="ctr"/>
        <c:lblOffset val="100"/>
        <c:noMultiLvlLbl val="0"/>
      </c:catAx>
      <c:valAx>
        <c:axId val="392836568"/>
        <c:scaling>
          <c:orientation val="minMax"/>
          <c:min val="300"/>
        </c:scaling>
        <c:delete val="0"/>
        <c:axPos val="l"/>
        <c:majorGridlines/>
        <c:numFmt formatCode="General" sourceLinked="1"/>
        <c:majorTickMark val="out"/>
        <c:minorTickMark val="none"/>
        <c:tickLblPos val="nextTo"/>
        <c:crossAx val="392838528"/>
        <c:crosses val="autoZero"/>
        <c:crossBetween val="between"/>
      </c:valAx>
    </c:plotArea>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'Muutuv ja püsikulud'!$B$11</c:f>
              <c:strCache>
                <c:ptCount val="1"/>
                <c:pt idx="0">
                  <c:v>Ruumide rendikulu tooteühiku kohta (eur)</c:v>
                </c:pt>
              </c:strCache>
            </c:strRef>
          </c:tx>
          <c:marker>
            <c:symbol val="none"/>
          </c:marker>
          <c:cat>
            <c:numRef>
              <c:f>'Muutuv ja püsikulud'!$A$12:$A$17</c:f>
              <c:numCache>
                <c:formatCode>#,##0</c:formatCode>
                <c:ptCount val="6"/>
                <c:pt idx="0">
                  <c:v>50000</c:v>
                </c:pt>
                <c:pt idx="1">
                  <c:v>100000</c:v>
                </c:pt>
                <c:pt idx="2">
                  <c:v>150000</c:v>
                </c:pt>
                <c:pt idx="3">
                  <c:v>200000</c:v>
                </c:pt>
                <c:pt idx="4">
                  <c:v>250000</c:v>
                </c:pt>
                <c:pt idx="5">
                  <c:v>300000</c:v>
                </c:pt>
              </c:numCache>
            </c:numRef>
          </c:cat>
          <c:val>
            <c:numRef>
              <c:f>'Muutuv ja püsikulud'!$B$12:$B$17</c:f>
              <c:numCache>
                <c:formatCode>General</c:formatCode>
                <c:ptCount val="6"/>
                <c:pt idx="0">
                  <c:v>1.2E-2</c:v>
                </c:pt>
                <c:pt idx="1">
                  <c:v>6.0000000000000001E-3</c:v>
                </c:pt>
                <c:pt idx="2">
                  <c:v>4.0000000000000001E-3</c:v>
                </c:pt>
                <c:pt idx="3">
                  <c:v>3.0000000000000001E-3</c:v>
                </c:pt>
                <c:pt idx="4">
                  <c:v>2.3999999999999998E-3</c:v>
                </c:pt>
                <c:pt idx="5">
                  <c:v>2E-3</c:v>
                </c:pt>
              </c:numCache>
            </c:numRef>
          </c:val>
          <c:smooth val="0"/>
          <c:extLst>
            <c:ext xmlns:c16="http://schemas.microsoft.com/office/drawing/2014/chart" uri="{C3380CC4-5D6E-409C-BE32-E72D297353CC}">
              <c16:uniqueId val="{00000000-2D44-46D3-888E-F198B1EA5DE3}"/>
            </c:ext>
          </c:extLst>
        </c:ser>
        <c:dLbls>
          <c:showLegendKey val="0"/>
          <c:showVal val="0"/>
          <c:showCatName val="0"/>
          <c:showSerName val="0"/>
          <c:showPercent val="0"/>
          <c:showBubbleSize val="0"/>
        </c:dLbls>
        <c:smooth val="0"/>
        <c:axId val="392837352"/>
        <c:axId val="392839704"/>
      </c:lineChart>
      <c:catAx>
        <c:axId val="392837352"/>
        <c:scaling>
          <c:orientation val="minMax"/>
        </c:scaling>
        <c:delete val="0"/>
        <c:axPos val="b"/>
        <c:majorGridlines/>
        <c:numFmt formatCode="#,##0" sourceLinked="1"/>
        <c:majorTickMark val="out"/>
        <c:minorTickMark val="none"/>
        <c:tickLblPos val="nextTo"/>
        <c:txPr>
          <a:bodyPr rot="300000" vert="horz"/>
          <a:lstStyle/>
          <a:p>
            <a:pPr>
              <a:defRPr/>
            </a:pPr>
            <a:endParaRPr lang="et-EE"/>
          </a:p>
        </c:txPr>
        <c:crossAx val="392839704"/>
        <c:crosses val="autoZero"/>
        <c:auto val="1"/>
        <c:lblAlgn val="ctr"/>
        <c:lblOffset val="100"/>
        <c:noMultiLvlLbl val="0"/>
      </c:catAx>
      <c:valAx>
        <c:axId val="392839704"/>
        <c:scaling>
          <c:orientation val="minMax"/>
        </c:scaling>
        <c:delete val="0"/>
        <c:axPos val="l"/>
        <c:majorGridlines/>
        <c:numFmt formatCode="General" sourceLinked="1"/>
        <c:majorTickMark val="out"/>
        <c:minorTickMark val="none"/>
        <c:tickLblPos val="nextTo"/>
        <c:crossAx val="392837352"/>
        <c:crosses val="autoZero"/>
        <c:crossBetween val="between"/>
      </c:valAx>
    </c:plotArea>
    <c:legend>
      <c:legendPos val="r"/>
      <c:overlay val="0"/>
    </c:legend>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lineChart>
        <c:grouping val="standard"/>
        <c:varyColors val="0"/>
        <c:ser>
          <c:idx val="0"/>
          <c:order val="0"/>
          <c:tx>
            <c:strRef>
              <c:f>'Muutuv ja püsikulud'!$C$2</c:f>
              <c:strCache>
                <c:ptCount val="1"/>
                <c:pt idx="0">
                  <c:v>Muutuvkulud kokku</c:v>
                </c:pt>
              </c:strCache>
            </c:strRef>
          </c:tx>
          <c:marker>
            <c:symbol val="none"/>
          </c:marker>
          <c:cat>
            <c:numRef>
              <c:f>'Muutuv ja püsikulud'!$A$3:$A$8</c:f>
              <c:numCache>
                <c:formatCode>#,##0</c:formatCode>
                <c:ptCount val="6"/>
                <c:pt idx="0">
                  <c:v>50000</c:v>
                </c:pt>
                <c:pt idx="1">
                  <c:v>100000</c:v>
                </c:pt>
                <c:pt idx="2">
                  <c:v>150000</c:v>
                </c:pt>
                <c:pt idx="3">
                  <c:v>200000</c:v>
                </c:pt>
                <c:pt idx="4">
                  <c:v>250000</c:v>
                </c:pt>
                <c:pt idx="5">
                  <c:v>300000</c:v>
                </c:pt>
              </c:numCache>
            </c:numRef>
          </c:cat>
          <c:val>
            <c:numRef>
              <c:f>'Muutuv ja püsikulud'!$C$3:$C$8</c:f>
              <c:numCache>
                <c:formatCode>#,##0</c:formatCode>
                <c:ptCount val="6"/>
                <c:pt idx="0">
                  <c:v>250000</c:v>
                </c:pt>
                <c:pt idx="1">
                  <c:v>500000</c:v>
                </c:pt>
                <c:pt idx="2">
                  <c:v>750000</c:v>
                </c:pt>
                <c:pt idx="3">
                  <c:v>1000000</c:v>
                </c:pt>
                <c:pt idx="4">
                  <c:v>1250000</c:v>
                </c:pt>
                <c:pt idx="5">
                  <c:v>1500000</c:v>
                </c:pt>
              </c:numCache>
            </c:numRef>
          </c:val>
          <c:smooth val="0"/>
          <c:extLst>
            <c:ext xmlns:c16="http://schemas.microsoft.com/office/drawing/2014/chart" uri="{C3380CC4-5D6E-409C-BE32-E72D297353CC}">
              <c16:uniqueId val="{00000000-4BFD-4B3D-959A-ED8BDE66E256}"/>
            </c:ext>
          </c:extLst>
        </c:ser>
        <c:dLbls>
          <c:showLegendKey val="0"/>
          <c:showVal val="0"/>
          <c:showCatName val="0"/>
          <c:showSerName val="0"/>
          <c:showPercent val="0"/>
          <c:showBubbleSize val="0"/>
        </c:dLbls>
        <c:smooth val="0"/>
        <c:axId val="392840880"/>
        <c:axId val="392841664"/>
      </c:lineChart>
      <c:catAx>
        <c:axId val="392840880"/>
        <c:scaling>
          <c:orientation val="minMax"/>
        </c:scaling>
        <c:delete val="0"/>
        <c:axPos val="b"/>
        <c:numFmt formatCode="#,##0" sourceLinked="1"/>
        <c:majorTickMark val="out"/>
        <c:minorTickMark val="none"/>
        <c:tickLblPos val="nextTo"/>
        <c:txPr>
          <a:bodyPr rot="240000"/>
          <a:lstStyle/>
          <a:p>
            <a:pPr>
              <a:defRPr/>
            </a:pPr>
            <a:endParaRPr lang="et-EE"/>
          </a:p>
        </c:txPr>
        <c:crossAx val="392841664"/>
        <c:crossesAt val="0"/>
        <c:auto val="1"/>
        <c:lblAlgn val="ctr"/>
        <c:lblOffset val="100"/>
        <c:noMultiLvlLbl val="0"/>
      </c:catAx>
      <c:valAx>
        <c:axId val="392841664"/>
        <c:scaling>
          <c:orientation val="minMax"/>
          <c:max val="1500000"/>
          <c:min val="250000"/>
        </c:scaling>
        <c:delete val="0"/>
        <c:axPos val="l"/>
        <c:majorGridlines/>
        <c:numFmt formatCode="#,##0" sourceLinked="1"/>
        <c:majorTickMark val="out"/>
        <c:minorTickMark val="none"/>
        <c:tickLblPos val="nextTo"/>
        <c:crossAx val="392840880"/>
        <c:crossesAt val="1"/>
        <c:crossBetween val="between"/>
      </c:valAx>
    </c:plotArea>
    <c:legend>
      <c:legendPos val="r"/>
      <c:overlay val="0"/>
    </c:legend>
    <c:plotVisOnly val="1"/>
    <c:dispBlanksAs val="gap"/>
    <c:showDLblsOverMax val="0"/>
  </c:chart>
  <c:printSettings>
    <c:headerFooter/>
    <c:pageMargins b="0.75000000000000255" l="0.70000000000000062" r="0.70000000000000062" t="0.75000000000000255"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11</xdr:col>
      <xdr:colOff>295275</xdr:colOff>
      <xdr:row>1</xdr:row>
      <xdr:rowOff>9525</xdr:rowOff>
    </xdr:from>
    <xdr:to>
      <xdr:col>18</xdr:col>
      <xdr:colOff>600075</xdr:colOff>
      <xdr:row>15</xdr:row>
      <xdr:rowOff>85725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18</xdr:row>
      <xdr:rowOff>0</xdr:rowOff>
    </xdr:from>
    <xdr:to>
      <xdr:col>2</xdr:col>
      <xdr:colOff>495300</xdr:colOff>
      <xdr:row>32</xdr:row>
      <xdr:rowOff>76200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666750</xdr:colOff>
      <xdr:row>18</xdr:row>
      <xdr:rowOff>9525</xdr:rowOff>
    </xdr:from>
    <xdr:to>
      <xdr:col>9</xdr:col>
      <xdr:colOff>171450</xdr:colOff>
      <xdr:row>32</xdr:row>
      <xdr:rowOff>85725</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171449</xdr:colOff>
      <xdr:row>0</xdr:row>
      <xdr:rowOff>123825</xdr:rowOff>
    </xdr:from>
    <xdr:to>
      <xdr:col>11</xdr:col>
      <xdr:colOff>161924</xdr:colOff>
      <xdr:row>15</xdr:row>
      <xdr:rowOff>142875</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80359</xdr:colOff>
      <xdr:row>15</xdr:row>
      <xdr:rowOff>77543</xdr:rowOff>
    </xdr:from>
    <xdr:to>
      <xdr:col>7</xdr:col>
      <xdr:colOff>375633</xdr:colOff>
      <xdr:row>22</xdr:row>
      <xdr:rowOff>58493</xdr:rowOff>
    </xdr:to>
    <xdr:sp macro="" textlink="">
      <xdr:nvSpPr>
        <xdr:cNvPr id="2" name="Line Callout 1 1">
          <a:extLst>
            <a:ext uri="{FF2B5EF4-FFF2-40B4-BE49-F238E27FC236}">
              <a16:creationId xmlns:a16="http://schemas.microsoft.com/office/drawing/2014/main" id="{00000000-0008-0000-0300-000002000000}"/>
            </a:ext>
          </a:extLst>
        </xdr:cNvPr>
        <xdr:cNvSpPr/>
      </xdr:nvSpPr>
      <xdr:spPr>
        <a:xfrm>
          <a:off x="6110623" y="3505201"/>
          <a:ext cx="2824095" cy="1389577"/>
        </a:xfrm>
        <a:prstGeom prst="borderCallout1">
          <a:avLst>
            <a:gd name="adj1" fmla="val 18750"/>
            <a:gd name="adj2" fmla="val -8333"/>
            <a:gd name="adj3" fmla="val 42988"/>
            <a:gd name="adj4" fmla="val -17669"/>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t-EE" sz="1100">
              <a:solidFill>
                <a:sysClr val="windowText" lastClr="000000"/>
              </a:solidFill>
            </a:rPr>
            <a:t>Koostatakse piirkasumiformaadis aruanne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476251</xdr:colOff>
      <xdr:row>2</xdr:row>
      <xdr:rowOff>104775</xdr:rowOff>
    </xdr:from>
    <xdr:to>
      <xdr:col>9</xdr:col>
      <xdr:colOff>390525</xdr:colOff>
      <xdr:row>5</xdr:row>
      <xdr:rowOff>57151</xdr:rowOff>
    </xdr:to>
    <xdr:cxnSp macro="">
      <xdr:nvCxnSpPr>
        <xdr:cNvPr id="3" name="Straight Arrow Connector 2">
          <a:extLst>
            <a:ext uri="{FF2B5EF4-FFF2-40B4-BE49-F238E27FC236}">
              <a16:creationId xmlns:a16="http://schemas.microsoft.com/office/drawing/2014/main" id="{00000000-0008-0000-0400-000003000000}"/>
            </a:ext>
          </a:extLst>
        </xdr:cNvPr>
        <xdr:cNvCxnSpPr/>
      </xdr:nvCxnSpPr>
      <xdr:spPr>
        <a:xfrm flipH="1">
          <a:off x="5267326" y="295275"/>
          <a:ext cx="1485899" cy="5238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2</xdr:row>
      <xdr:rowOff>180975</xdr:rowOff>
    </xdr:from>
    <xdr:to>
      <xdr:col>10</xdr:col>
      <xdr:colOff>409576</xdr:colOff>
      <xdr:row>5</xdr:row>
      <xdr:rowOff>76200</xdr:rowOff>
    </xdr:to>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a:off x="6172200" y="371475"/>
          <a:ext cx="1028701" cy="4667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152400</xdr:colOff>
      <xdr:row>3</xdr:row>
      <xdr:rowOff>28575</xdr:rowOff>
    </xdr:from>
    <xdr:to>
      <xdr:col>10</xdr:col>
      <xdr:colOff>466727</xdr:colOff>
      <xdr:row>5</xdr:row>
      <xdr:rowOff>95250</xdr:rowOff>
    </xdr:to>
    <xdr:cxnSp macro="">
      <xdr:nvCxnSpPr>
        <xdr:cNvPr id="9" name="Straight Arrow Connector 8">
          <a:extLst>
            <a:ext uri="{FF2B5EF4-FFF2-40B4-BE49-F238E27FC236}">
              <a16:creationId xmlns:a16="http://schemas.microsoft.com/office/drawing/2014/main" id="{00000000-0008-0000-0400-000009000000}"/>
            </a:ext>
          </a:extLst>
        </xdr:cNvPr>
        <xdr:cNvCxnSpPr/>
      </xdr:nvCxnSpPr>
      <xdr:spPr>
        <a:xfrm flipH="1">
          <a:off x="6943725" y="409575"/>
          <a:ext cx="314327" cy="4476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266703</xdr:colOff>
      <xdr:row>3</xdr:row>
      <xdr:rowOff>38100</xdr:rowOff>
    </xdr:from>
    <xdr:to>
      <xdr:col>12</xdr:col>
      <xdr:colOff>76200</xdr:colOff>
      <xdr:row>5</xdr:row>
      <xdr:rowOff>57150</xdr:rowOff>
    </xdr:to>
    <xdr:cxnSp macro="">
      <xdr:nvCxnSpPr>
        <xdr:cNvPr id="11" name="Straight Arrow Connector 10">
          <a:extLst>
            <a:ext uri="{FF2B5EF4-FFF2-40B4-BE49-F238E27FC236}">
              <a16:creationId xmlns:a16="http://schemas.microsoft.com/office/drawing/2014/main" id="{00000000-0008-0000-0400-00000B000000}"/>
            </a:ext>
          </a:extLst>
        </xdr:cNvPr>
        <xdr:cNvCxnSpPr/>
      </xdr:nvCxnSpPr>
      <xdr:spPr>
        <a:xfrm>
          <a:off x="7553328" y="419100"/>
          <a:ext cx="304797" cy="400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95253</xdr:colOff>
      <xdr:row>2</xdr:row>
      <xdr:rowOff>95250</xdr:rowOff>
    </xdr:from>
    <xdr:to>
      <xdr:col>14</xdr:col>
      <xdr:colOff>428625</xdr:colOff>
      <xdr:row>4</xdr:row>
      <xdr:rowOff>85725</xdr:rowOff>
    </xdr:to>
    <xdr:cxnSp macro="">
      <xdr:nvCxnSpPr>
        <xdr:cNvPr id="13" name="Straight Arrow Connector 12">
          <a:extLst>
            <a:ext uri="{FF2B5EF4-FFF2-40B4-BE49-F238E27FC236}">
              <a16:creationId xmlns:a16="http://schemas.microsoft.com/office/drawing/2014/main" id="{00000000-0008-0000-0400-00000D000000}"/>
            </a:ext>
          </a:extLst>
        </xdr:cNvPr>
        <xdr:cNvCxnSpPr/>
      </xdr:nvCxnSpPr>
      <xdr:spPr>
        <a:xfrm>
          <a:off x="7877178" y="285750"/>
          <a:ext cx="1257297" cy="371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R45"/>
  <sheetViews>
    <sheetView tabSelected="1" topLeftCell="A34" zoomScale="136" zoomScaleNormal="136" workbookViewId="0">
      <selection activeCell="D48" sqref="D48"/>
    </sheetView>
  </sheetViews>
  <sheetFormatPr defaultColWidth="8.90625" defaultRowHeight="14.5" x14ac:dyDescent="0.35"/>
  <cols>
    <col min="1" max="1" width="13.453125" style="45" customWidth="1"/>
    <col min="2" max="2" width="28.453125" style="45" customWidth="1"/>
    <col min="3" max="3" width="7.6328125" style="45" bestFit="1" customWidth="1"/>
    <col min="4" max="4" width="7.81640625" style="45" bestFit="1" customWidth="1"/>
    <col min="5" max="5" width="8" style="45" customWidth="1"/>
    <col min="6" max="7" width="8.90625" style="46"/>
    <col min="8" max="16384" width="8.90625" style="45"/>
  </cols>
  <sheetData>
    <row r="1" spans="1:18" x14ac:dyDescent="0.35">
      <c r="A1" s="45" t="s">
        <v>98</v>
      </c>
    </row>
    <row r="3" spans="1:18" ht="15" customHeight="1" x14ac:dyDescent="0.35">
      <c r="A3" s="125" t="s">
        <v>52</v>
      </c>
      <c r="B3" s="125"/>
      <c r="C3" s="125"/>
      <c r="D3" s="125"/>
      <c r="E3" s="125"/>
    </row>
    <row r="4" spans="1:18" s="46" customFormat="1" x14ac:dyDescent="0.35">
      <c r="A4" s="126" t="s">
        <v>53</v>
      </c>
      <c r="B4" s="127"/>
      <c r="C4" s="127"/>
      <c r="D4" s="127"/>
      <c r="E4" s="128"/>
      <c r="H4" s="45"/>
      <c r="I4" s="45"/>
      <c r="J4" s="45"/>
      <c r="K4" s="45"/>
      <c r="L4" s="45"/>
      <c r="M4" s="45"/>
      <c r="N4" s="45"/>
      <c r="O4" s="45"/>
      <c r="P4" s="45"/>
      <c r="Q4" s="45"/>
      <c r="R4" s="45"/>
    </row>
    <row r="5" spans="1:18" s="46" customFormat="1" x14ac:dyDescent="0.35">
      <c r="A5" s="47"/>
      <c r="B5" s="48"/>
      <c r="C5" s="129" t="s">
        <v>55</v>
      </c>
      <c r="D5" s="129"/>
      <c r="E5" s="48"/>
      <c r="H5" s="45"/>
      <c r="I5" s="45"/>
      <c r="J5" s="45"/>
      <c r="K5" s="45"/>
      <c r="L5" s="45"/>
      <c r="M5" s="45"/>
      <c r="N5" s="45"/>
      <c r="O5" s="45"/>
      <c r="P5" s="45"/>
      <c r="Q5" s="45"/>
      <c r="R5" s="45"/>
    </row>
    <row r="6" spans="1:18" s="46" customFormat="1" x14ac:dyDescent="0.35">
      <c r="A6" s="49"/>
      <c r="B6" s="50"/>
      <c r="C6" s="51" t="s">
        <v>60</v>
      </c>
      <c r="D6" s="52" t="s">
        <v>61</v>
      </c>
      <c r="E6" s="115" t="s">
        <v>51</v>
      </c>
      <c r="H6" s="45"/>
      <c r="I6" s="45"/>
      <c r="J6" s="45"/>
      <c r="K6" s="45"/>
      <c r="L6" s="45"/>
      <c r="M6" s="45"/>
      <c r="N6" s="45"/>
      <c r="O6" s="45"/>
      <c r="P6" s="45"/>
      <c r="Q6" s="45"/>
      <c r="R6" s="45"/>
    </row>
    <row r="7" spans="1:18" s="46" customFormat="1" x14ac:dyDescent="0.35">
      <c r="A7" s="53" t="s">
        <v>62</v>
      </c>
      <c r="B7" s="54"/>
      <c r="C7" s="55">
        <v>200</v>
      </c>
      <c r="D7" s="56">
        <v>1200</v>
      </c>
      <c r="E7" s="83">
        <f>SUM(C7:D7)</f>
        <v>1400</v>
      </c>
      <c r="H7" s="45"/>
      <c r="I7" s="45"/>
      <c r="J7" s="45"/>
      <c r="K7" s="45"/>
      <c r="L7" s="45"/>
      <c r="M7" s="45"/>
      <c r="N7" s="45"/>
      <c r="O7" s="45"/>
      <c r="P7" s="45"/>
      <c r="Q7" s="45"/>
      <c r="R7" s="45"/>
    </row>
    <row r="8" spans="1:18" s="46" customFormat="1" x14ac:dyDescent="0.35">
      <c r="A8" s="130" t="s">
        <v>94</v>
      </c>
      <c r="B8" s="131"/>
      <c r="C8" s="76"/>
      <c r="D8" s="76"/>
      <c r="E8" s="69">
        <f t="shared" ref="E8:E27" si="0">SUM(C8:D8)</f>
        <v>0</v>
      </c>
      <c r="H8" s="45"/>
      <c r="I8" s="45"/>
      <c r="J8" s="45"/>
      <c r="K8" s="45"/>
      <c r="L8" s="45"/>
      <c r="M8" s="45"/>
      <c r="N8" s="45"/>
      <c r="O8" s="45"/>
      <c r="P8" s="45"/>
      <c r="Q8" s="45"/>
      <c r="R8" s="45"/>
    </row>
    <row r="9" spans="1:18" s="46" customFormat="1" x14ac:dyDescent="0.35">
      <c r="A9" s="61"/>
      <c r="B9" s="46" t="s">
        <v>63</v>
      </c>
      <c r="C9" s="76">
        <v>95</v>
      </c>
      <c r="D9" s="76">
        <v>20</v>
      </c>
      <c r="E9" s="69">
        <f t="shared" si="0"/>
        <v>115</v>
      </c>
      <c r="H9" s="45"/>
      <c r="I9" s="45"/>
      <c r="J9" s="45"/>
      <c r="K9" s="45"/>
      <c r="L9" s="45"/>
      <c r="M9" s="45"/>
      <c r="N9" s="45"/>
      <c r="O9" s="45"/>
      <c r="P9" s="45"/>
      <c r="Q9" s="45"/>
      <c r="R9" s="45"/>
    </row>
    <row r="10" spans="1:18" s="46" customFormat="1" x14ac:dyDescent="0.35">
      <c r="A10" s="61"/>
      <c r="B10" s="46" t="s">
        <v>64</v>
      </c>
      <c r="C10" s="76">
        <v>80</v>
      </c>
      <c r="D10" s="76">
        <v>22</v>
      </c>
      <c r="E10" s="69">
        <f t="shared" si="0"/>
        <v>102</v>
      </c>
      <c r="H10" s="45"/>
      <c r="I10" s="45"/>
      <c r="J10" s="45"/>
      <c r="K10" s="45"/>
      <c r="L10" s="45"/>
      <c r="M10" s="45"/>
      <c r="N10" s="45"/>
      <c r="O10" s="45"/>
      <c r="P10" s="45"/>
      <c r="Q10" s="45"/>
      <c r="R10" s="45"/>
    </row>
    <row r="11" spans="1:18" s="46" customFormat="1" x14ac:dyDescent="0.35">
      <c r="A11" s="61"/>
      <c r="B11" s="46" t="s">
        <v>65</v>
      </c>
      <c r="C11" s="76">
        <v>20</v>
      </c>
      <c r="D11" s="76">
        <v>10</v>
      </c>
      <c r="E11" s="69">
        <f t="shared" si="0"/>
        <v>30</v>
      </c>
      <c r="H11" s="45"/>
      <c r="I11" s="45"/>
      <c r="J11" s="45"/>
      <c r="K11" s="45"/>
      <c r="L11" s="45"/>
      <c r="M11" s="45"/>
      <c r="N11" s="45"/>
      <c r="O11" s="45"/>
      <c r="P11" s="45"/>
      <c r="Q11" s="45"/>
      <c r="R11" s="45"/>
    </row>
    <row r="12" spans="1:18" s="46" customFormat="1" x14ac:dyDescent="0.35">
      <c r="A12" s="123" t="s">
        <v>66</v>
      </c>
      <c r="B12" s="124"/>
      <c r="C12" s="72">
        <f>SUM(C9:C11)</f>
        <v>195</v>
      </c>
      <c r="D12" s="72">
        <f>SUM(D9:D11)</f>
        <v>52</v>
      </c>
      <c r="E12" s="84">
        <f t="shared" si="0"/>
        <v>247</v>
      </c>
      <c r="H12" s="45"/>
      <c r="I12" s="45"/>
      <c r="J12" s="45"/>
      <c r="K12" s="45"/>
      <c r="L12" s="45"/>
      <c r="M12" s="45"/>
      <c r="N12" s="45"/>
      <c r="O12" s="45"/>
      <c r="P12" s="45"/>
      <c r="Q12" s="45"/>
      <c r="R12" s="45"/>
    </row>
    <row r="13" spans="1:18" s="46" customFormat="1" x14ac:dyDescent="0.35">
      <c r="A13" s="78"/>
      <c r="C13" s="76"/>
      <c r="D13" s="76"/>
      <c r="E13" s="69"/>
      <c r="H13" s="45"/>
      <c r="I13" s="45"/>
      <c r="J13" s="45"/>
      <c r="K13" s="45"/>
      <c r="L13" s="45"/>
      <c r="M13" s="45"/>
      <c r="N13" s="45"/>
      <c r="O13" s="45"/>
      <c r="P13" s="45"/>
      <c r="Q13" s="45"/>
      <c r="R13" s="45"/>
    </row>
    <row r="14" spans="1:18" s="46" customFormat="1" x14ac:dyDescent="0.35">
      <c r="A14" s="61"/>
      <c r="B14" s="46" t="s">
        <v>91</v>
      </c>
      <c r="C14" s="76">
        <f>C9* $C$7</f>
        <v>19000</v>
      </c>
      <c r="D14" s="76">
        <f>D9* $D$7</f>
        <v>24000</v>
      </c>
      <c r="E14" s="69">
        <f t="shared" si="0"/>
        <v>43000</v>
      </c>
      <c r="H14" s="45"/>
      <c r="I14" s="45"/>
      <c r="J14" s="45"/>
      <c r="K14" s="45"/>
      <c r="L14" s="45"/>
      <c r="M14" s="45"/>
      <c r="N14" s="45"/>
      <c r="O14" s="45"/>
      <c r="P14" s="45"/>
      <c r="Q14" s="45"/>
      <c r="R14" s="45"/>
    </row>
    <row r="15" spans="1:18" s="46" customFormat="1" x14ac:dyDescent="0.35">
      <c r="A15" s="61"/>
      <c r="B15" s="46" t="s">
        <v>92</v>
      </c>
      <c r="C15" s="76">
        <f t="shared" ref="C15:C16" si="1">C10* $C$7</f>
        <v>16000</v>
      </c>
      <c r="D15" s="76">
        <f t="shared" ref="D15:D16" si="2">D10* $D$7</f>
        <v>26400</v>
      </c>
      <c r="E15" s="69">
        <f t="shared" si="0"/>
        <v>42400</v>
      </c>
      <c r="H15" s="45"/>
      <c r="I15" s="45"/>
      <c r="J15" s="45"/>
      <c r="K15" s="45"/>
      <c r="L15" s="45"/>
      <c r="M15" s="45"/>
      <c r="N15" s="45"/>
      <c r="O15" s="45"/>
      <c r="P15" s="45"/>
      <c r="Q15" s="45"/>
      <c r="R15" s="45"/>
    </row>
    <row r="16" spans="1:18" s="46" customFormat="1" x14ac:dyDescent="0.35">
      <c r="A16" s="61"/>
      <c r="B16" s="46" t="s">
        <v>93</v>
      </c>
      <c r="C16" s="76">
        <f t="shared" si="1"/>
        <v>4000</v>
      </c>
      <c r="D16" s="76">
        <f t="shared" si="2"/>
        <v>12000</v>
      </c>
      <c r="E16" s="69">
        <f t="shared" si="0"/>
        <v>16000</v>
      </c>
      <c r="H16" s="45"/>
      <c r="I16" s="45"/>
      <c r="J16" s="45"/>
      <c r="K16" s="45"/>
      <c r="L16" s="45"/>
      <c r="M16" s="45"/>
      <c r="N16" s="45"/>
      <c r="O16" s="45"/>
      <c r="P16" s="45"/>
      <c r="Q16" s="45"/>
      <c r="R16" s="45"/>
    </row>
    <row r="17" spans="1:18" s="46" customFormat="1" x14ac:dyDescent="0.35">
      <c r="A17" s="66" t="s">
        <v>67</v>
      </c>
      <c r="C17" s="76">
        <f>SUM(C14:C16)</f>
        <v>39000</v>
      </c>
      <c r="D17" s="76">
        <f>SUM(D14:D16)</f>
        <v>62400</v>
      </c>
      <c r="E17" s="69">
        <f t="shared" si="0"/>
        <v>101400</v>
      </c>
      <c r="H17" s="45"/>
      <c r="I17" s="45"/>
      <c r="J17" s="45"/>
      <c r="K17" s="45"/>
      <c r="L17" s="45"/>
      <c r="M17" s="45"/>
      <c r="N17" s="45"/>
      <c r="O17" s="45"/>
      <c r="P17" s="45"/>
      <c r="Q17" s="45"/>
      <c r="R17" s="45"/>
    </row>
    <row r="18" spans="1:18" s="46" customFormat="1" x14ac:dyDescent="0.35">
      <c r="A18" s="61" t="s">
        <v>95</v>
      </c>
      <c r="C18" s="76"/>
      <c r="D18" s="76"/>
      <c r="E18" s="69"/>
      <c r="H18" s="45"/>
      <c r="I18" s="45"/>
      <c r="J18" s="45"/>
      <c r="K18" s="45"/>
      <c r="L18" s="45"/>
      <c r="M18" s="45"/>
      <c r="N18" s="45"/>
      <c r="O18" s="45"/>
      <c r="P18" s="45"/>
      <c r="Q18" s="45"/>
      <c r="R18" s="45"/>
    </row>
    <row r="19" spans="1:18" s="46" customFormat="1" x14ac:dyDescent="0.35">
      <c r="A19" s="61"/>
      <c r="B19" s="46" t="s">
        <v>72</v>
      </c>
      <c r="C19" s="76">
        <v>54000</v>
      </c>
      <c r="D19" s="76"/>
      <c r="E19" s="69">
        <f t="shared" si="0"/>
        <v>54000</v>
      </c>
      <c r="H19" s="45"/>
      <c r="I19" s="45"/>
      <c r="J19" s="45"/>
      <c r="K19" s="45"/>
      <c r="L19" s="45"/>
      <c r="M19" s="45"/>
      <c r="N19" s="45"/>
      <c r="O19" s="45"/>
      <c r="P19" s="45"/>
      <c r="Q19" s="45"/>
      <c r="R19" s="45"/>
    </row>
    <row r="20" spans="1:18" s="46" customFormat="1" x14ac:dyDescent="0.35">
      <c r="A20" s="61"/>
      <c r="B20" s="46" t="s">
        <v>73</v>
      </c>
      <c r="C20" s="76">
        <v>88000</v>
      </c>
      <c r="D20" s="76"/>
      <c r="E20" s="69">
        <f t="shared" si="0"/>
        <v>88000</v>
      </c>
      <c r="H20" s="45"/>
      <c r="I20" s="45"/>
      <c r="J20" s="45"/>
      <c r="K20" s="45"/>
      <c r="L20" s="45"/>
      <c r="M20" s="45"/>
      <c r="N20" s="45"/>
      <c r="O20" s="45"/>
      <c r="P20" s="45"/>
      <c r="Q20" s="45"/>
      <c r="R20" s="45"/>
    </row>
    <row r="21" spans="1:18" s="46" customFormat="1" x14ac:dyDescent="0.35">
      <c r="A21" s="61"/>
      <c r="B21" s="46" t="s">
        <v>74</v>
      </c>
      <c r="C21" s="76">
        <v>65000</v>
      </c>
      <c r="D21" s="76"/>
      <c r="E21" s="69">
        <f t="shared" si="0"/>
        <v>65000</v>
      </c>
      <c r="H21" s="45"/>
      <c r="I21" s="45"/>
      <c r="J21" s="45"/>
      <c r="K21" s="45"/>
      <c r="L21" s="45"/>
      <c r="M21" s="45"/>
      <c r="N21" s="45"/>
      <c r="O21" s="45"/>
      <c r="P21" s="45"/>
      <c r="Q21" s="45"/>
      <c r="R21" s="45"/>
    </row>
    <row r="22" spans="1:18" s="46" customFormat="1" x14ac:dyDescent="0.35">
      <c r="A22" s="61"/>
      <c r="B22" s="46" t="s">
        <v>75</v>
      </c>
      <c r="C22" s="76">
        <v>85000</v>
      </c>
      <c r="D22" s="76"/>
      <c r="E22" s="69">
        <f t="shared" si="0"/>
        <v>85000</v>
      </c>
      <c r="H22" s="45"/>
      <c r="I22" s="45"/>
      <c r="J22" s="45"/>
      <c r="K22" s="45"/>
      <c r="L22" s="45"/>
      <c r="M22" s="45"/>
      <c r="N22" s="45"/>
      <c r="O22" s="45"/>
      <c r="P22" s="45"/>
      <c r="Q22" s="45"/>
      <c r="R22" s="45"/>
    </row>
    <row r="23" spans="1:18" s="46" customFormat="1" x14ac:dyDescent="0.35">
      <c r="A23" s="67" t="s">
        <v>77</v>
      </c>
      <c r="B23" s="68"/>
      <c r="C23" s="69">
        <f>SUM(C19:C22)</f>
        <v>292000</v>
      </c>
      <c r="D23" s="57"/>
      <c r="E23" s="83">
        <f t="shared" si="0"/>
        <v>292000</v>
      </c>
      <c r="H23" s="45"/>
      <c r="I23" s="45"/>
      <c r="J23" s="45"/>
      <c r="K23" s="45"/>
      <c r="L23" s="45"/>
      <c r="M23" s="45"/>
      <c r="N23" s="45"/>
      <c r="O23" s="45"/>
      <c r="P23" s="45"/>
      <c r="Q23" s="45"/>
      <c r="R23" s="45"/>
    </row>
    <row r="24" spans="1:18" s="46" customFormat="1" x14ac:dyDescent="0.35">
      <c r="A24" s="79" t="s">
        <v>96</v>
      </c>
      <c r="B24" s="80"/>
      <c r="C24" s="81"/>
      <c r="D24" s="60"/>
      <c r="E24" s="82"/>
      <c r="H24" s="45"/>
      <c r="I24" s="45"/>
      <c r="J24" s="45"/>
      <c r="K24" s="45"/>
      <c r="L24" s="45"/>
      <c r="M24" s="45"/>
      <c r="N24" s="45"/>
      <c r="O24" s="45"/>
      <c r="P24" s="45"/>
      <c r="Q24" s="45"/>
      <c r="R24" s="45"/>
    </row>
    <row r="25" spans="1:18" s="46" customFormat="1" x14ac:dyDescent="0.35">
      <c r="A25" s="61"/>
      <c r="B25" s="46" t="s">
        <v>76</v>
      </c>
      <c r="C25" s="58">
        <v>200</v>
      </c>
      <c r="D25" s="59">
        <v>300</v>
      </c>
      <c r="E25" s="82">
        <f t="shared" si="0"/>
        <v>500</v>
      </c>
      <c r="H25" s="45"/>
      <c r="I25" s="45"/>
      <c r="J25" s="45"/>
      <c r="K25" s="45"/>
      <c r="L25" s="45"/>
      <c r="M25" s="45"/>
      <c r="N25" s="45"/>
      <c r="O25" s="45"/>
      <c r="P25" s="45"/>
      <c r="Q25" s="45"/>
      <c r="R25" s="45"/>
    </row>
    <row r="26" spans="1:18" s="46" customFormat="1" x14ac:dyDescent="0.35">
      <c r="A26" s="61"/>
      <c r="B26" s="46" t="s">
        <v>59</v>
      </c>
      <c r="C26" s="58">
        <v>150</v>
      </c>
      <c r="D26" s="59">
        <v>180</v>
      </c>
      <c r="E26" s="82">
        <f t="shared" si="0"/>
        <v>330</v>
      </c>
      <c r="H26" s="45"/>
      <c r="I26" s="45"/>
      <c r="J26" s="45"/>
      <c r="K26" s="45"/>
      <c r="L26" s="45"/>
      <c r="M26" s="45"/>
      <c r="N26" s="45"/>
      <c r="O26" s="45"/>
      <c r="P26" s="45"/>
      <c r="Q26" s="45"/>
      <c r="R26" s="45"/>
    </row>
    <row r="27" spans="1:18" s="46" customFormat="1" x14ac:dyDescent="0.35">
      <c r="A27" s="61"/>
      <c r="B27" s="46" t="s">
        <v>99</v>
      </c>
      <c r="C27" s="116">
        <v>0.5</v>
      </c>
      <c r="D27" s="117">
        <v>0.1</v>
      </c>
      <c r="E27" s="118">
        <f t="shared" si="0"/>
        <v>0.6</v>
      </c>
      <c r="H27" s="45"/>
      <c r="I27" s="45"/>
      <c r="J27" s="45"/>
      <c r="K27" s="45"/>
      <c r="L27" s="45"/>
      <c r="M27" s="45"/>
      <c r="N27" s="45"/>
      <c r="O27" s="45"/>
      <c r="P27" s="45"/>
      <c r="Q27" s="45"/>
      <c r="R27" s="45"/>
    </row>
    <row r="28" spans="1:18" s="46" customFormat="1" x14ac:dyDescent="0.35">
      <c r="A28" s="70" t="s">
        <v>87</v>
      </c>
      <c r="B28" s="71"/>
      <c r="C28" s="71"/>
      <c r="D28" s="71"/>
      <c r="E28" s="53"/>
      <c r="H28" s="45"/>
      <c r="I28" s="45"/>
      <c r="J28" s="45"/>
      <c r="K28" s="45"/>
      <c r="L28" s="45"/>
      <c r="M28" s="45"/>
      <c r="N28" s="45"/>
      <c r="O28" s="45"/>
      <c r="P28" s="45"/>
      <c r="Q28" s="45"/>
      <c r="R28" s="45"/>
    </row>
    <row r="29" spans="1:18" s="46" customFormat="1" x14ac:dyDescent="0.35">
      <c r="A29" s="70" t="s">
        <v>66</v>
      </c>
      <c r="B29" s="71"/>
      <c r="C29" s="71"/>
      <c r="D29" s="71"/>
      <c r="E29" s="53"/>
      <c r="H29" s="45"/>
      <c r="I29" s="45"/>
      <c r="J29" s="45"/>
      <c r="K29" s="45"/>
      <c r="L29" s="45"/>
      <c r="M29" s="45"/>
      <c r="N29" s="45"/>
      <c r="O29" s="45"/>
      <c r="P29" s="45"/>
      <c r="Q29" s="45"/>
      <c r="R29" s="45"/>
    </row>
    <row r="30" spans="1:18" s="46" customFormat="1" x14ac:dyDescent="0.35">
      <c r="A30" s="71" t="s">
        <v>88</v>
      </c>
      <c r="B30" s="71"/>
      <c r="C30" s="71"/>
      <c r="D30" s="71"/>
      <c r="E30" s="53"/>
      <c r="H30" s="45"/>
      <c r="I30" s="45"/>
      <c r="J30" s="45"/>
      <c r="K30" s="45"/>
      <c r="L30" s="45"/>
      <c r="M30" s="45"/>
      <c r="N30" s="45"/>
      <c r="O30" s="45"/>
      <c r="P30" s="45"/>
      <c r="Q30" s="45"/>
      <c r="R30" s="45"/>
    </row>
    <row r="31" spans="1:18" s="46" customFormat="1" x14ac:dyDescent="0.35">
      <c r="H31" s="45"/>
      <c r="I31" s="45"/>
      <c r="J31" s="45"/>
      <c r="K31" s="45"/>
      <c r="L31" s="45"/>
      <c r="M31" s="45"/>
      <c r="N31" s="45"/>
      <c r="O31" s="45"/>
      <c r="P31" s="45"/>
      <c r="Q31" s="45"/>
      <c r="R31" s="45"/>
    </row>
    <row r="32" spans="1:18" s="46" customFormat="1" x14ac:dyDescent="0.35">
      <c r="A32" s="46" t="s">
        <v>100</v>
      </c>
      <c r="B32" s="45"/>
      <c r="C32" s="45" t="s">
        <v>101</v>
      </c>
      <c r="D32" s="45" t="s">
        <v>102</v>
      </c>
      <c r="E32" s="75" t="s">
        <v>103</v>
      </c>
      <c r="H32" s="45"/>
      <c r="I32" s="45"/>
      <c r="J32" s="45"/>
      <c r="K32" s="45"/>
      <c r="L32" s="45"/>
      <c r="M32" s="45"/>
      <c r="N32" s="45"/>
      <c r="O32" s="45"/>
      <c r="P32" s="45"/>
      <c r="Q32" s="45"/>
      <c r="R32" s="45"/>
    </row>
    <row r="33" spans="1:18" s="46" customFormat="1" x14ac:dyDescent="0.35">
      <c r="A33" s="45"/>
      <c r="B33" s="45" t="s">
        <v>66</v>
      </c>
      <c r="C33" s="119"/>
      <c r="D33" s="119"/>
      <c r="E33" s="45"/>
      <c r="H33" s="45"/>
      <c r="I33" s="45"/>
      <c r="J33" s="45"/>
      <c r="K33" s="45"/>
      <c r="L33" s="45"/>
      <c r="M33" s="45"/>
      <c r="N33" s="45"/>
      <c r="O33" s="45"/>
      <c r="P33" s="45"/>
      <c r="Q33" s="45"/>
      <c r="R33" s="45"/>
    </row>
    <row r="34" spans="1:18" s="46" customFormat="1" x14ac:dyDescent="0.35">
      <c r="A34" s="45"/>
      <c r="B34" s="45" t="s">
        <v>104</v>
      </c>
      <c r="C34" s="45"/>
      <c r="D34" s="45"/>
      <c r="E34" s="120"/>
      <c r="F34" s="121"/>
      <c r="H34" s="45"/>
      <c r="I34" s="45"/>
      <c r="J34" s="45"/>
      <c r="K34" s="45"/>
      <c r="L34" s="45"/>
      <c r="M34" s="45"/>
      <c r="N34" s="45"/>
      <c r="O34" s="45"/>
      <c r="P34" s="45"/>
      <c r="Q34" s="45"/>
      <c r="R34" s="45"/>
    </row>
    <row r="35" spans="1:18" s="46" customFormat="1" x14ac:dyDescent="0.35">
      <c r="A35" s="45"/>
      <c r="B35" s="75" t="s">
        <v>88</v>
      </c>
      <c r="C35" s="122"/>
      <c r="D35" s="122"/>
      <c r="H35" s="45"/>
      <c r="I35" s="45"/>
      <c r="J35" s="45"/>
      <c r="K35" s="45"/>
      <c r="L35" s="45"/>
      <c r="M35" s="45"/>
      <c r="N35" s="45"/>
      <c r="O35" s="45"/>
      <c r="P35" s="45"/>
      <c r="Q35" s="45"/>
      <c r="R35" s="45"/>
    </row>
    <row r="37" spans="1:18" s="46" customFormat="1" x14ac:dyDescent="0.35">
      <c r="A37" s="46" t="s">
        <v>105</v>
      </c>
      <c r="B37" s="45"/>
      <c r="C37" s="45" t="s">
        <v>101</v>
      </c>
      <c r="D37" s="45" t="s">
        <v>102</v>
      </c>
      <c r="E37" s="45"/>
      <c r="H37" s="45"/>
      <c r="I37" s="45"/>
      <c r="J37" s="45"/>
      <c r="K37" s="45"/>
      <c r="L37" s="45"/>
      <c r="M37" s="45"/>
      <c r="N37" s="45"/>
      <c r="O37" s="45"/>
      <c r="P37" s="45"/>
      <c r="Q37" s="45"/>
      <c r="R37" s="45"/>
    </row>
    <row r="38" spans="1:18" s="46" customFormat="1" x14ac:dyDescent="0.35">
      <c r="A38" s="45"/>
      <c r="B38" s="45" t="s">
        <v>66</v>
      </c>
      <c r="C38" s="119"/>
      <c r="D38" s="119"/>
      <c r="E38" s="45"/>
      <c r="H38" s="45"/>
      <c r="I38" s="45"/>
      <c r="J38" s="45"/>
      <c r="K38" s="45"/>
      <c r="L38" s="45"/>
      <c r="M38" s="45"/>
      <c r="N38" s="45"/>
      <c r="O38" s="45"/>
      <c r="P38" s="45"/>
      <c r="Q38" s="45"/>
      <c r="R38" s="45"/>
    </row>
    <row r="39" spans="1:18" s="46" customFormat="1" x14ac:dyDescent="0.35">
      <c r="A39" s="45"/>
      <c r="B39" s="45" t="s">
        <v>104</v>
      </c>
      <c r="C39" s="45"/>
      <c r="D39" s="45"/>
      <c r="E39" s="120"/>
      <c r="F39" s="121"/>
      <c r="H39" s="45"/>
      <c r="I39" s="45"/>
      <c r="J39" s="45"/>
      <c r="K39" s="45"/>
      <c r="L39" s="45"/>
      <c r="M39" s="45"/>
      <c r="N39" s="45"/>
      <c r="O39" s="45"/>
      <c r="P39" s="45"/>
      <c r="Q39" s="45"/>
      <c r="R39" s="45"/>
    </row>
    <row r="40" spans="1:18" s="46" customFormat="1" x14ac:dyDescent="0.35">
      <c r="A40" s="45"/>
      <c r="B40" s="75" t="s">
        <v>88</v>
      </c>
      <c r="C40" s="122"/>
      <c r="D40" s="122"/>
      <c r="E40" s="45"/>
      <c r="H40" s="45"/>
      <c r="I40" s="45"/>
      <c r="J40" s="45"/>
      <c r="K40" s="45"/>
      <c r="L40" s="45"/>
      <c r="M40" s="45"/>
      <c r="N40" s="45"/>
      <c r="O40" s="45"/>
      <c r="P40" s="45"/>
      <c r="Q40" s="45"/>
      <c r="R40" s="45"/>
    </row>
    <row r="42" spans="1:18" s="46" customFormat="1" x14ac:dyDescent="0.35">
      <c r="A42" s="46" t="s">
        <v>106</v>
      </c>
      <c r="B42" s="45"/>
      <c r="C42" s="45"/>
      <c r="D42" s="45"/>
      <c r="E42" s="45"/>
      <c r="H42" s="45"/>
      <c r="I42" s="45"/>
      <c r="J42" s="45"/>
      <c r="K42" s="45"/>
      <c r="L42" s="45"/>
      <c r="M42" s="45"/>
      <c r="N42" s="45"/>
      <c r="O42" s="45"/>
      <c r="P42" s="45"/>
      <c r="Q42" s="45"/>
      <c r="R42" s="45"/>
    </row>
    <row r="43" spans="1:18" s="46" customFormat="1" x14ac:dyDescent="0.35">
      <c r="A43" s="45"/>
      <c r="B43" s="45" t="s">
        <v>66</v>
      </c>
      <c r="C43" s="119"/>
      <c r="D43" s="119"/>
      <c r="E43" s="45"/>
      <c r="H43" s="45"/>
      <c r="I43" s="45"/>
      <c r="J43" s="45"/>
      <c r="K43" s="45"/>
      <c r="L43" s="45"/>
      <c r="M43" s="45"/>
      <c r="N43" s="45"/>
      <c r="O43" s="45"/>
      <c r="P43" s="45"/>
      <c r="Q43" s="45"/>
      <c r="R43" s="45"/>
    </row>
    <row r="44" spans="1:18" s="46" customFormat="1" x14ac:dyDescent="0.35">
      <c r="A44" s="45"/>
      <c r="B44" s="45" t="s">
        <v>104</v>
      </c>
      <c r="C44" s="45"/>
      <c r="D44" s="45"/>
      <c r="E44" s="120"/>
      <c r="F44" s="121"/>
      <c r="G44" s="121"/>
      <c r="H44" s="120"/>
      <c r="I44" s="45"/>
      <c r="J44" s="45"/>
      <c r="K44" s="45"/>
      <c r="L44" s="45"/>
      <c r="M44" s="45"/>
      <c r="N44" s="45"/>
      <c r="O44" s="45"/>
      <c r="P44" s="45"/>
      <c r="Q44" s="45"/>
      <c r="R44" s="45"/>
    </row>
    <row r="45" spans="1:18" s="46" customFormat="1" x14ac:dyDescent="0.35">
      <c r="A45" s="45"/>
      <c r="B45" s="75" t="s">
        <v>88</v>
      </c>
      <c r="C45" s="119"/>
      <c r="D45" s="119"/>
      <c r="E45" s="45"/>
      <c r="H45" s="45"/>
      <c r="I45" s="45"/>
      <c r="J45" s="45"/>
      <c r="K45" s="45"/>
      <c r="L45" s="45"/>
      <c r="M45" s="45"/>
      <c r="N45" s="45"/>
      <c r="O45" s="45"/>
      <c r="P45" s="45"/>
      <c r="Q45" s="45"/>
      <c r="R45" s="45"/>
    </row>
  </sheetData>
  <mergeCells count="5">
    <mergeCell ref="A12:B12"/>
    <mergeCell ref="A3:E3"/>
    <mergeCell ref="A4:E4"/>
    <mergeCell ref="C5:D5"/>
    <mergeCell ref="A8:B8"/>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R45"/>
  <sheetViews>
    <sheetView topLeftCell="A28" workbookViewId="0">
      <selection activeCell="C45" sqref="C45"/>
    </sheetView>
  </sheetViews>
  <sheetFormatPr defaultColWidth="8.90625" defaultRowHeight="14.5" x14ac:dyDescent="0.35"/>
  <cols>
    <col min="1" max="1" width="13.453125" style="45" customWidth="1"/>
    <col min="2" max="2" width="28.453125" style="45" customWidth="1"/>
    <col min="3" max="3" width="7.6328125" style="45" bestFit="1" customWidth="1"/>
    <col min="4" max="4" width="7.81640625" style="45" bestFit="1" customWidth="1"/>
    <col min="5" max="5" width="8" style="45" customWidth="1"/>
    <col min="6" max="7" width="8.90625" style="46"/>
    <col min="8" max="16384" width="8.90625" style="45"/>
  </cols>
  <sheetData>
    <row r="1" spans="1:18" x14ac:dyDescent="0.35">
      <c r="A1" s="45" t="s">
        <v>98</v>
      </c>
    </row>
    <row r="3" spans="1:18" ht="15" customHeight="1" x14ac:dyDescent="0.35">
      <c r="A3" s="125" t="s">
        <v>52</v>
      </c>
      <c r="B3" s="125"/>
      <c r="C3" s="125"/>
      <c r="D3" s="125"/>
      <c r="E3" s="125"/>
    </row>
    <row r="4" spans="1:18" s="46" customFormat="1" x14ac:dyDescent="0.35">
      <c r="A4" s="126" t="s">
        <v>53</v>
      </c>
      <c r="B4" s="127"/>
      <c r="C4" s="127"/>
      <c r="D4" s="127"/>
      <c r="E4" s="128"/>
      <c r="H4" s="45"/>
      <c r="I4" s="45"/>
      <c r="J4" s="45"/>
      <c r="K4" s="45"/>
      <c r="L4" s="45"/>
      <c r="M4" s="45"/>
      <c r="N4" s="45"/>
      <c r="O4" s="45"/>
      <c r="P4" s="45"/>
      <c r="Q4" s="45"/>
      <c r="R4" s="45"/>
    </row>
    <row r="5" spans="1:18" s="46" customFormat="1" x14ac:dyDescent="0.35">
      <c r="A5" s="47"/>
      <c r="B5" s="48"/>
      <c r="C5" s="129" t="s">
        <v>55</v>
      </c>
      <c r="D5" s="129"/>
      <c r="E5" s="48"/>
      <c r="H5" s="45"/>
      <c r="I5" s="45"/>
      <c r="J5" s="45"/>
      <c r="K5" s="45"/>
      <c r="L5" s="45"/>
      <c r="M5" s="45"/>
      <c r="N5" s="45"/>
      <c r="O5" s="45"/>
      <c r="P5" s="45"/>
      <c r="Q5" s="45"/>
      <c r="R5" s="45"/>
    </row>
    <row r="6" spans="1:18" s="46" customFormat="1" x14ac:dyDescent="0.35">
      <c r="A6" s="49"/>
      <c r="B6" s="50"/>
      <c r="C6" s="51" t="s">
        <v>60</v>
      </c>
      <c r="D6" s="52" t="s">
        <v>61</v>
      </c>
      <c r="E6" s="115" t="s">
        <v>51</v>
      </c>
      <c r="H6" s="45"/>
      <c r="I6" s="45"/>
      <c r="J6" s="45"/>
      <c r="K6" s="45"/>
      <c r="L6" s="45"/>
      <c r="M6" s="45"/>
      <c r="N6" s="45"/>
      <c r="O6" s="45"/>
      <c r="P6" s="45"/>
      <c r="Q6" s="45"/>
      <c r="R6" s="45"/>
    </row>
    <row r="7" spans="1:18" s="46" customFormat="1" x14ac:dyDescent="0.35">
      <c r="A7" s="53" t="s">
        <v>62</v>
      </c>
      <c r="B7" s="54"/>
      <c r="C7" s="55">
        <v>200</v>
      </c>
      <c r="D7" s="56">
        <v>1200</v>
      </c>
      <c r="E7" s="83">
        <f>SUM(C7:D7)</f>
        <v>1400</v>
      </c>
      <c r="H7" s="45"/>
      <c r="I7" s="45"/>
      <c r="J7" s="45"/>
      <c r="K7" s="45"/>
      <c r="L7" s="45"/>
      <c r="M7" s="45"/>
      <c r="N7" s="45"/>
      <c r="O7" s="45"/>
      <c r="P7" s="45"/>
      <c r="Q7" s="45"/>
      <c r="R7" s="45"/>
    </row>
    <row r="8" spans="1:18" s="46" customFormat="1" x14ac:dyDescent="0.35">
      <c r="A8" s="130" t="s">
        <v>94</v>
      </c>
      <c r="B8" s="131"/>
      <c r="C8" s="76"/>
      <c r="D8" s="76"/>
      <c r="E8" s="69">
        <f t="shared" ref="E8:E27" si="0">SUM(C8:D8)</f>
        <v>0</v>
      </c>
      <c r="H8" s="45"/>
      <c r="I8" s="45"/>
      <c r="J8" s="45"/>
      <c r="K8" s="45"/>
      <c r="L8" s="45"/>
      <c r="M8" s="45"/>
      <c r="N8" s="45"/>
      <c r="O8" s="45"/>
      <c r="P8" s="45"/>
      <c r="Q8" s="45"/>
      <c r="R8" s="45"/>
    </row>
    <row r="9" spans="1:18" s="46" customFormat="1" x14ac:dyDescent="0.35">
      <c r="A9" s="61"/>
      <c r="B9" s="46" t="s">
        <v>63</v>
      </c>
      <c r="C9" s="76">
        <v>95</v>
      </c>
      <c r="D9" s="76">
        <v>20</v>
      </c>
      <c r="E9" s="69">
        <f t="shared" si="0"/>
        <v>115</v>
      </c>
      <c r="H9" s="45"/>
      <c r="I9" s="45"/>
      <c r="J9" s="45"/>
      <c r="K9" s="45"/>
      <c r="L9" s="45"/>
      <c r="M9" s="45"/>
      <c r="N9" s="45"/>
      <c r="O9" s="45"/>
      <c r="P9" s="45"/>
      <c r="Q9" s="45"/>
      <c r="R9" s="45"/>
    </row>
    <row r="10" spans="1:18" s="46" customFormat="1" x14ac:dyDescent="0.35">
      <c r="A10" s="61"/>
      <c r="B10" s="46" t="s">
        <v>64</v>
      </c>
      <c r="C10" s="76">
        <v>80</v>
      </c>
      <c r="D10" s="76">
        <v>22</v>
      </c>
      <c r="E10" s="69">
        <f t="shared" si="0"/>
        <v>102</v>
      </c>
      <c r="H10" s="45"/>
      <c r="I10" s="45"/>
      <c r="J10" s="45"/>
      <c r="K10" s="45"/>
      <c r="L10" s="45"/>
      <c r="M10" s="45"/>
      <c r="N10" s="45"/>
      <c r="O10" s="45"/>
      <c r="P10" s="45"/>
      <c r="Q10" s="45"/>
      <c r="R10" s="45"/>
    </row>
    <row r="11" spans="1:18" s="46" customFormat="1" x14ac:dyDescent="0.35">
      <c r="A11" s="61"/>
      <c r="B11" s="46" t="s">
        <v>65</v>
      </c>
      <c r="C11" s="76">
        <v>20</v>
      </c>
      <c r="D11" s="76">
        <v>10</v>
      </c>
      <c r="E11" s="69">
        <f t="shared" si="0"/>
        <v>30</v>
      </c>
      <c r="H11" s="45"/>
      <c r="I11" s="45"/>
      <c r="J11" s="45"/>
      <c r="K11" s="45"/>
      <c r="L11" s="45"/>
      <c r="M11" s="45"/>
      <c r="N11" s="45"/>
      <c r="O11" s="45"/>
      <c r="P11" s="45"/>
      <c r="Q11" s="45"/>
      <c r="R11" s="45"/>
    </row>
    <row r="12" spans="1:18" s="46" customFormat="1" x14ac:dyDescent="0.35">
      <c r="A12" s="123" t="s">
        <v>66</v>
      </c>
      <c r="B12" s="124"/>
      <c r="C12" s="72">
        <f>SUM(C9:C11)</f>
        <v>195</v>
      </c>
      <c r="D12" s="72">
        <f>SUM(D9:D11)</f>
        <v>52</v>
      </c>
      <c r="E12" s="84">
        <f t="shared" si="0"/>
        <v>247</v>
      </c>
      <c r="H12" s="45"/>
      <c r="I12" s="45"/>
      <c r="J12" s="45"/>
      <c r="K12" s="45"/>
      <c r="L12" s="45"/>
      <c r="M12" s="45"/>
      <c r="N12" s="45"/>
      <c r="O12" s="45"/>
      <c r="P12" s="45"/>
      <c r="Q12" s="45"/>
      <c r="R12" s="45"/>
    </row>
    <row r="13" spans="1:18" s="46" customFormat="1" x14ac:dyDescent="0.35">
      <c r="A13" s="78"/>
      <c r="C13" s="76"/>
      <c r="D13" s="76"/>
      <c r="E13" s="69"/>
      <c r="H13" s="45"/>
      <c r="I13" s="45"/>
      <c r="J13" s="45"/>
      <c r="K13" s="45"/>
      <c r="L13" s="45"/>
      <c r="M13" s="45"/>
      <c r="N13" s="45"/>
      <c r="O13" s="45"/>
      <c r="P13" s="45"/>
      <c r="Q13" s="45"/>
      <c r="R13" s="45"/>
    </row>
    <row r="14" spans="1:18" s="46" customFormat="1" x14ac:dyDescent="0.35">
      <c r="A14" s="61"/>
      <c r="B14" s="46" t="s">
        <v>91</v>
      </c>
      <c r="C14" s="76">
        <f>C9* $C$7</f>
        <v>19000</v>
      </c>
      <c r="D14" s="76">
        <f>D9* $D$7</f>
        <v>24000</v>
      </c>
      <c r="E14" s="69">
        <f t="shared" si="0"/>
        <v>43000</v>
      </c>
      <c r="H14" s="45"/>
      <c r="I14" s="45"/>
      <c r="J14" s="45"/>
      <c r="K14" s="45"/>
      <c r="L14" s="45"/>
      <c r="M14" s="45"/>
      <c r="N14" s="45"/>
      <c r="O14" s="45"/>
      <c r="P14" s="45"/>
      <c r="Q14" s="45"/>
      <c r="R14" s="45"/>
    </row>
    <row r="15" spans="1:18" s="46" customFormat="1" x14ac:dyDescent="0.35">
      <c r="A15" s="61"/>
      <c r="B15" s="46" t="s">
        <v>92</v>
      </c>
      <c r="C15" s="76">
        <f t="shared" ref="C15:C16" si="1">C10* $C$7</f>
        <v>16000</v>
      </c>
      <c r="D15" s="76">
        <f t="shared" ref="D15:D16" si="2">D10* $D$7</f>
        <v>26400</v>
      </c>
      <c r="E15" s="69">
        <f t="shared" si="0"/>
        <v>42400</v>
      </c>
      <c r="H15" s="45"/>
      <c r="I15" s="45"/>
      <c r="J15" s="45"/>
      <c r="K15" s="45"/>
      <c r="L15" s="45"/>
      <c r="M15" s="45"/>
      <c r="N15" s="45"/>
      <c r="O15" s="45"/>
      <c r="P15" s="45"/>
      <c r="Q15" s="45"/>
      <c r="R15" s="45"/>
    </row>
    <row r="16" spans="1:18" s="46" customFormat="1" x14ac:dyDescent="0.35">
      <c r="A16" s="61"/>
      <c r="B16" s="46" t="s">
        <v>93</v>
      </c>
      <c r="C16" s="76">
        <f t="shared" si="1"/>
        <v>4000</v>
      </c>
      <c r="D16" s="76">
        <f t="shared" si="2"/>
        <v>12000</v>
      </c>
      <c r="E16" s="69">
        <f t="shared" si="0"/>
        <v>16000</v>
      </c>
      <c r="H16" s="45"/>
      <c r="I16" s="45"/>
      <c r="J16" s="45"/>
      <c r="K16" s="45"/>
      <c r="L16" s="45"/>
      <c r="M16" s="45"/>
      <c r="N16" s="45"/>
      <c r="O16" s="45"/>
      <c r="P16" s="45"/>
      <c r="Q16" s="45"/>
      <c r="R16" s="45"/>
    </row>
    <row r="17" spans="1:18" s="46" customFormat="1" x14ac:dyDescent="0.35">
      <c r="A17" s="66" t="s">
        <v>67</v>
      </c>
      <c r="C17" s="76">
        <f>SUM(C14:C16)</f>
        <v>39000</v>
      </c>
      <c r="D17" s="76">
        <f>SUM(D14:D16)</f>
        <v>62400</v>
      </c>
      <c r="E17" s="69">
        <f t="shared" si="0"/>
        <v>101400</v>
      </c>
      <c r="H17" s="45"/>
      <c r="I17" s="45"/>
      <c r="J17" s="45"/>
      <c r="K17" s="45"/>
      <c r="L17" s="45"/>
      <c r="M17" s="45"/>
      <c r="N17" s="45"/>
      <c r="O17" s="45"/>
      <c r="P17" s="45"/>
      <c r="Q17" s="45"/>
      <c r="R17" s="45"/>
    </row>
    <row r="18" spans="1:18" s="46" customFormat="1" x14ac:dyDescent="0.35">
      <c r="A18" s="61" t="s">
        <v>95</v>
      </c>
      <c r="C18" s="76"/>
      <c r="D18" s="76"/>
      <c r="E18" s="69"/>
      <c r="H18" s="45"/>
      <c r="I18" s="45"/>
      <c r="J18" s="45"/>
      <c r="K18" s="45"/>
      <c r="L18" s="45"/>
      <c r="M18" s="45"/>
      <c r="N18" s="45"/>
      <c r="O18" s="45"/>
      <c r="P18" s="45"/>
      <c r="Q18" s="45"/>
      <c r="R18" s="45"/>
    </row>
    <row r="19" spans="1:18" s="46" customFormat="1" x14ac:dyDescent="0.35">
      <c r="A19" s="61"/>
      <c r="B19" s="46" t="s">
        <v>72</v>
      </c>
      <c r="C19" s="76">
        <v>54000</v>
      </c>
      <c r="D19" s="76"/>
      <c r="E19" s="69">
        <f t="shared" si="0"/>
        <v>54000</v>
      </c>
      <c r="H19" s="45"/>
      <c r="I19" s="45"/>
      <c r="J19" s="45"/>
      <c r="K19" s="45"/>
      <c r="L19" s="45"/>
      <c r="M19" s="45"/>
      <c r="N19" s="45"/>
      <c r="O19" s="45"/>
      <c r="P19" s="45"/>
      <c r="Q19" s="45"/>
      <c r="R19" s="45"/>
    </row>
    <row r="20" spans="1:18" s="46" customFormat="1" x14ac:dyDescent="0.35">
      <c r="A20" s="61"/>
      <c r="B20" s="46" t="s">
        <v>73</v>
      </c>
      <c r="C20" s="76">
        <v>88000</v>
      </c>
      <c r="D20" s="76"/>
      <c r="E20" s="69">
        <f t="shared" si="0"/>
        <v>88000</v>
      </c>
      <c r="H20" s="45"/>
      <c r="I20" s="45"/>
      <c r="J20" s="45"/>
      <c r="K20" s="45"/>
      <c r="L20" s="45"/>
      <c r="M20" s="45"/>
      <c r="N20" s="45"/>
      <c r="O20" s="45"/>
      <c r="P20" s="45"/>
      <c r="Q20" s="45"/>
      <c r="R20" s="45"/>
    </row>
    <row r="21" spans="1:18" s="46" customFormat="1" x14ac:dyDescent="0.35">
      <c r="A21" s="61"/>
      <c r="B21" s="46" t="s">
        <v>74</v>
      </c>
      <c r="C21" s="76">
        <v>65000</v>
      </c>
      <c r="D21" s="76"/>
      <c r="E21" s="69">
        <f t="shared" si="0"/>
        <v>65000</v>
      </c>
      <c r="H21" s="45"/>
      <c r="I21" s="45"/>
      <c r="J21" s="45"/>
      <c r="K21" s="45"/>
      <c r="L21" s="45"/>
      <c r="M21" s="45"/>
      <c r="N21" s="45"/>
      <c r="O21" s="45"/>
      <c r="P21" s="45"/>
      <c r="Q21" s="45"/>
      <c r="R21" s="45"/>
    </row>
    <row r="22" spans="1:18" s="46" customFormat="1" x14ac:dyDescent="0.35">
      <c r="A22" s="61"/>
      <c r="B22" s="46" t="s">
        <v>75</v>
      </c>
      <c r="C22" s="76">
        <v>85000</v>
      </c>
      <c r="D22" s="76"/>
      <c r="E22" s="69">
        <f t="shared" si="0"/>
        <v>85000</v>
      </c>
      <c r="H22" s="45"/>
      <c r="I22" s="45"/>
      <c r="J22" s="45"/>
      <c r="K22" s="45"/>
      <c r="L22" s="45"/>
      <c r="M22" s="45"/>
      <c r="N22" s="45"/>
      <c r="O22" s="45"/>
      <c r="P22" s="45"/>
      <c r="Q22" s="45"/>
      <c r="R22" s="45"/>
    </row>
    <row r="23" spans="1:18" s="46" customFormat="1" x14ac:dyDescent="0.35">
      <c r="A23" s="67" t="s">
        <v>77</v>
      </c>
      <c r="B23" s="68"/>
      <c r="C23" s="69">
        <f>SUM(C19:C22)</f>
        <v>292000</v>
      </c>
      <c r="D23" s="57"/>
      <c r="E23" s="83">
        <f t="shared" si="0"/>
        <v>292000</v>
      </c>
      <c r="H23" s="45"/>
      <c r="I23" s="45"/>
      <c r="J23" s="45"/>
      <c r="K23" s="45"/>
      <c r="L23" s="45"/>
      <c r="M23" s="45"/>
      <c r="N23" s="45"/>
      <c r="O23" s="45"/>
      <c r="P23" s="45"/>
      <c r="Q23" s="45"/>
      <c r="R23" s="45"/>
    </row>
    <row r="24" spans="1:18" s="46" customFormat="1" x14ac:dyDescent="0.35">
      <c r="A24" s="79" t="s">
        <v>96</v>
      </c>
      <c r="B24" s="80"/>
      <c r="C24" s="81"/>
      <c r="D24" s="60"/>
      <c r="E24" s="82"/>
      <c r="H24" s="45"/>
      <c r="I24" s="45"/>
      <c r="J24" s="45"/>
      <c r="K24" s="45"/>
      <c r="L24" s="45"/>
      <c r="M24" s="45"/>
      <c r="N24" s="45"/>
      <c r="O24" s="45"/>
      <c r="P24" s="45"/>
      <c r="Q24" s="45"/>
      <c r="R24" s="45"/>
    </row>
    <row r="25" spans="1:18" s="46" customFormat="1" x14ac:dyDescent="0.35">
      <c r="A25" s="61"/>
      <c r="B25" s="46" t="s">
        <v>76</v>
      </c>
      <c r="C25" s="58">
        <v>200</v>
      </c>
      <c r="D25" s="59">
        <v>300</v>
      </c>
      <c r="E25" s="82">
        <f t="shared" si="0"/>
        <v>500</v>
      </c>
      <c r="H25" s="45"/>
      <c r="I25" s="45"/>
      <c r="J25" s="45"/>
      <c r="K25" s="45"/>
      <c r="L25" s="45"/>
      <c r="M25" s="45"/>
      <c r="N25" s="45"/>
      <c r="O25" s="45"/>
      <c r="P25" s="45"/>
      <c r="Q25" s="45"/>
      <c r="R25" s="45"/>
    </row>
    <row r="26" spans="1:18" s="46" customFormat="1" x14ac:dyDescent="0.35">
      <c r="A26" s="61"/>
      <c r="B26" s="46" t="s">
        <v>59</v>
      </c>
      <c r="C26" s="58">
        <v>150</v>
      </c>
      <c r="D26" s="59">
        <v>180</v>
      </c>
      <c r="E26" s="82">
        <f t="shared" si="0"/>
        <v>330</v>
      </c>
      <c r="H26" s="45"/>
      <c r="I26" s="45"/>
      <c r="J26" s="45"/>
      <c r="K26" s="45"/>
      <c r="L26" s="45"/>
      <c r="M26" s="45"/>
      <c r="N26" s="45"/>
      <c r="O26" s="45"/>
      <c r="P26" s="45"/>
      <c r="Q26" s="45"/>
      <c r="R26" s="45"/>
    </row>
    <row r="27" spans="1:18" s="46" customFormat="1" x14ac:dyDescent="0.35">
      <c r="A27" s="61"/>
      <c r="B27" s="46" t="s">
        <v>99</v>
      </c>
      <c r="C27" s="116">
        <v>0.5</v>
      </c>
      <c r="D27" s="117">
        <v>0.1</v>
      </c>
      <c r="E27" s="118">
        <f t="shared" si="0"/>
        <v>0.6</v>
      </c>
      <c r="H27" s="45"/>
      <c r="I27" s="45"/>
      <c r="J27" s="45"/>
      <c r="K27" s="45"/>
      <c r="L27" s="45"/>
      <c r="M27" s="45"/>
      <c r="N27" s="45"/>
      <c r="O27" s="45"/>
      <c r="P27" s="45"/>
      <c r="Q27" s="45"/>
      <c r="R27" s="45"/>
    </row>
    <row r="28" spans="1:18" s="46" customFormat="1" x14ac:dyDescent="0.35">
      <c r="A28" s="70" t="s">
        <v>87</v>
      </c>
      <c r="B28" s="71"/>
      <c r="C28" s="71"/>
      <c r="D28" s="71"/>
      <c r="E28" s="53"/>
      <c r="H28" s="45"/>
      <c r="I28" s="45"/>
      <c r="J28" s="45"/>
      <c r="K28" s="45"/>
      <c r="L28" s="45"/>
      <c r="M28" s="45"/>
      <c r="N28" s="45"/>
      <c r="O28" s="45"/>
      <c r="P28" s="45"/>
      <c r="Q28" s="45"/>
      <c r="R28" s="45"/>
    </row>
    <row r="29" spans="1:18" s="46" customFormat="1" x14ac:dyDescent="0.35">
      <c r="A29" s="70" t="s">
        <v>66</v>
      </c>
      <c r="B29" s="71"/>
      <c r="C29" s="71"/>
      <c r="D29" s="71"/>
      <c r="E29" s="53"/>
      <c r="H29" s="45"/>
      <c r="I29" s="45"/>
      <c r="J29" s="45"/>
      <c r="K29" s="45"/>
      <c r="L29" s="45"/>
      <c r="M29" s="45"/>
      <c r="N29" s="45"/>
      <c r="O29" s="45"/>
      <c r="P29" s="45"/>
      <c r="Q29" s="45"/>
      <c r="R29" s="45"/>
    </row>
    <row r="30" spans="1:18" s="46" customFormat="1" x14ac:dyDescent="0.35">
      <c r="A30" s="71" t="s">
        <v>88</v>
      </c>
      <c r="B30" s="71"/>
      <c r="C30" s="71"/>
      <c r="D30" s="71"/>
      <c r="E30" s="53"/>
      <c r="H30" s="45"/>
      <c r="I30" s="45"/>
      <c r="J30" s="45"/>
      <c r="K30" s="45"/>
      <c r="L30" s="45"/>
      <c r="M30" s="45"/>
      <c r="N30" s="45"/>
      <c r="O30" s="45"/>
      <c r="P30" s="45"/>
      <c r="Q30" s="45"/>
      <c r="R30" s="45"/>
    </row>
    <row r="31" spans="1:18" s="46" customFormat="1" x14ac:dyDescent="0.35">
      <c r="H31" s="45"/>
      <c r="I31" s="45"/>
      <c r="J31" s="45"/>
      <c r="K31" s="45"/>
      <c r="L31" s="45"/>
      <c r="M31" s="45"/>
      <c r="N31" s="45"/>
      <c r="O31" s="45"/>
      <c r="P31" s="45"/>
      <c r="Q31" s="45"/>
      <c r="R31" s="45"/>
    </row>
    <row r="32" spans="1:18" s="46" customFormat="1" x14ac:dyDescent="0.35">
      <c r="A32" s="46" t="s">
        <v>100</v>
      </c>
      <c r="B32" s="45"/>
      <c r="C32" s="45" t="s">
        <v>101</v>
      </c>
      <c r="D32" s="45" t="s">
        <v>102</v>
      </c>
      <c r="E32" s="75" t="s">
        <v>103</v>
      </c>
      <c r="H32" s="45"/>
      <c r="I32" s="45"/>
      <c r="J32" s="45"/>
      <c r="K32" s="45"/>
      <c r="L32" s="45"/>
      <c r="M32" s="45"/>
      <c r="N32" s="45"/>
      <c r="O32" s="45"/>
      <c r="P32" s="45"/>
      <c r="Q32" s="45"/>
      <c r="R32" s="45"/>
    </row>
    <row r="33" spans="1:18" s="46" customFormat="1" x14ac:dyDescent="0.35">
      <c r="A33" s="45"/>
      <c r="B33" s="45" t="s">
        <v>66</v>
      </c>
      <c r="C33" s="119">
        <f>C12</f>
        <v>195</v>
      </c>
      <c r="D33" s="119">
        <f>D12</f>
        <v>52</v>
      </c>
      <c r="E33" s="45"/>
      <c r="H33" s="45"/>
      <c r="I33" s="45"/>
      <c r="J33" s="45"/>
      <c r="K33" s="45"/>
      <c r="L33" s="45"/>
      <c r="M33" s="45"/>
      <c r="N33" s="45"/>
      <c r="O33" s="45"/>
      <c r="P33" s="45"/>
      <c r="Q33" s="45"/>
      <c r="R33" s="45"/>
    </row>
    <row r="34" spans="1:18" s="46" customFormat="1" x14ac:dyDescent="0.35">
      <c r="A34" s="45"/>
      <c r="B34" s="45" t="s">
        <v>104</v>
      </c>
      <c r="C34" s="45">
        <f>(E23*E34)/C7</f>
        <v>663.63636363636363</v>
      </c>
      <c r="D34" s="45">
        <f>(E23*F34)/D7</f>
        <v>132.72727272727272</v>
      </c>
      <c r="E34" s="120">
        <f>C26/E26</f>
        <v>0.45454545454545453</v>
      </c>
      <c r="F34" s="121">
        <f>D26/E26</f>
        <v>0.54545454545454541</v>
      </c>
      <c r="H34" s="45"/>
      <c r="I34" s="45"/>
      <c r="J34" s="45"/>
      <c r="K34" s="45"/>
      <c r="L34" s="45"/>
      <c r="M34" s="45"/>
      <c r="N34" s="45"/>
      <c r="O34" s="45"/>
      <c r="P34" s="45"/>
      <c r="Q34" s="45"/>
      <c r="R34" s="45"/>
    </row>
    <row r="35" spans="1:18" s="46" customFormat="1" x14ac:dyDescent="0.35">
      <c r="A35" s="45"/>
      <c r="B35" s="75" t="s">
        <v>88</v>
      </c>
      <c r="C35" s="122">
        <f>C33+C34</f>
        <v>858.63636363636363</v>
      </c>
      <c r="D35" s="122">
        <f>D33+D34</f>
        <v>184.72727272727272</v>
      </c>
      <c r="H35" s="45"/>
      <c r="I35" s="45"/>
      <c r="J35" s="45"/>
      <c r="K35" s="45"/>
      <c r="L35" s="45"/>
      <c r="M35" s="45"/>
      <c r="N35" s="45"/>
      <c r="O35" s="45"/>
      <c r="P35" s="45"/>
      <c r="Q35" s="45"/>
      <c r="R35" s="45"/>
    </row>
    <row r="37" spans="1:18" s="46" customFormat="1" x14ac:dyDescent="0.35">
      <c r="A37" s="46" t="s">
        <v>105</v>
      </c>
      <c r="B37" s="45"/>
      <c r="C37" s="45" t="s">
        <v>101</v>
      </c>
      <c r="D37" s="45" t="s">
        <v>102</v>
      </c>
      <c r="E37" s="45"/>
      <c r="H37" s="45"/>
      <c r="I37" s="45"/>
      <c r="J37" s="45"/>
      <c r="K37" s="45"/>
      <c r="L37" s="45"/>
      <c r="M37" s="45"/>
      <c r="N37" s="45"/>
      <c r="O37" s="45"/>
      <c r="P37" s="45"/>
      <c r="Q37" s="45"/>
      <c r="R37" s="45"/>
    </row>
    <row r="38" spans="1:18" s="46" customFormat="1" x14ac:dyDescent="0.35">
      <c r="A38" s="45"/>
      <c r="B38" s="45" t="s">
        <v>66</v>
      </c>
      <c r="C38" s="119">
        <f>C33</f>
        <v>195</v>
      </c>
      <c r="D38" s="119">
        <f>D33</f>
        <v>52</v>
      </c>
      <c r="E38" s="45">
        <f>C23*E39</f>
        <v>243333.33333333334</v>
      </c>
      <c r="F38" s="46">
        <f>E23*F39</f>
        <v>48666.666666666672</v>
      </c>
      <c r="H38" s="45"/>
      <c r="I38" s="45"/>
      <c r="J38" s="45"/>
      <c r="K38" s="45"/>
      <c r="L38" s="45"/>
      <c r="M38" s="45"/>
      <c r="N38" s="45"/>
      <c r="O38" s="45"/>
      <c r="P38" s="45"/>
      <c r="Q38" s="45"/>
      <c r="R38" s="45"/>
    </row>
    <row r="39" spans="1:18" s="46" customFormat="1" x14ac:dyDescent="0.35">
      <c r="A39" s="45"/>
      <c r="B39" s="45" t="s">
        <v>104</v>
      </c>
      <c r="C39" s="45">
        <f>E38/C7</f>
        <v>1216.6666666666667</v>
      </c>
      <c r="D39" s="45">
        <f>F38/D7</f>
        <v>40.555555555555557</v>
      </c>
      <c r="E39" s="120">
        <f>C27/E27</f>
        <v>0.83333333333333337</v>
      </c>
      <c r="F39" s="121">
        <f>D27/E27</f>
        <v>0.16666666666666669</v>
      </c>
      <c r="H39" s="45"/>
      <c r="I39" s="45"/>
      <c r="J39" s="45"/>
      <c r="K39" s="45"/>
      <c r="L39" s="45"/>
      <c r="M39" s="45"/>
      <c r="N39" s="45"/>
      <c r="O39" s="45"/>
      <c r="P39" s="45"/>
      <c r="Q39" s="45"/>
      <c r="R39" s="45"/>
    </row>
    <row r="40" spans="1:18" s="46" customFormat="1" x14ac:dyDescent="0.35">
      <c r="A40" s="45"/>
      <c r="B40" s="75" t="s">
        <v>88</v>
      </c>
      <c r="C40" s="122">
        <f>C38+C39</f>
        <v>1411.6666666666667</v>
      </c>
      <c r="D40" s="122">
        <f>D38+D39</f>
        <v>92.555555555555557</v>
      </c>
      <c r="E40" s="45"/>
      <c r="H40" s="45"/>
      <c r="I40" s="45"/>
      <c r="J40" s="45"/>
      <c r="K40" s="45"/>
      <c r="L40" s="45"/>
      <c r="M40" s="45"/>
      <c r="N40" s="45"/>
      <c r="O40" s="45"/>
      <c r="P40" s="45"/>
      <c r="Q40" s="45"/>
      <c r="R40" s="45"/>
    </row>
    <row r="42" spans="1:18" s="46" customFormat="1" x14ac:dyDescent="0.35">
      <c r="A42" s="46" t="s">
        <v>106</v>
      </c>
      <c r="B42" s="45"/>
      <c r="C42" s="45"/>
      <c r="D42" s="45"/>
      <c r="E42" s="45"/>
      <c r="H42" s="45"/>
      <c r="I42" s="45"/>
      <c r="J42" s="45"/>
      <c r="K42" s="45"/>
      <c r="L42" s="45"/>
      <c r="M42" s="45"/>
      <c r="N42" s="45"/>
      <c r="O42" s="45"/>
      <c r="P42" s="45"/>
      <c r="Q42" s="45"/>
      <c r="R42" s="45"/>
    </row>
    <row r="43" spans="1:18" s="46" customFormat="1" x14ac:dyDescent="0.35">
      <c r="A43" s="45"/>
      <c r="B43" s="45" t="s">
        <v>66</v>
      </c>
      <c r="C43" s="119">
        <f>C38</f>
        <v>195</v>
      </c>
      <c r="D43" s="119">
        <f>D38</f>
        <v>52</v>
      </c>
      <c r="E43" s="45" t="s">
        <v>107</v>
      </c>
      <c r="G43" s="46" t="s">
        <v>108</v>
      </c>
      <c r="H43" s="45"/>
      <c r="I43" s="45"/>
      <c r="J43" s="45"/>
      <c r="K43" s="45"/>
      <c r="L43" s="45"/>
      <c r="M43" s="45"/>
      <c r="N43" s="45"/>
      <c r="O43" s="45"/>
      <c r="P43" s="45"/>
      <c r="Q43" s="45"/>
      <c r="R43" s="45"/>
    </row>
    <row r="44" spans="1:18" s="46" customFormat="1" x14ac:dyDescent="0.35">
      <c r="A44" s="45"/>
      <c r="B44" s="45" t="s">
        <v>104</v>
      </c>
      <c r="C44" s="45">
        <f>(E45+G45)/C7</f>
        <v>768.16666666666674</v>
      </c>
      <c r="D44" s="45">
        <f>(F45+H45)/D7</f>
        <v>115.30555555555554</v>
      </c>
      <c r="E44" s="120">
        <f>C25/E25</f>
        <v>0.4</v>
      </c>
      <c r="F44" s="121">
        <f>D25/E25</f>
        <v>0.6</v>
      </c>
      <c r="G44" s="121">
        <f>C27/E27</f>
        <v>0.83333333333333337</v>
      </c>
      <c r="H44" s="120">
        <f>D27/E27</f>
        <v>0.16666666666666669</v>
      </c>
      <c r="I44" s="45"/>
      <c r="J44" s="45"/>
      <c r="K44" s="45"/>
      <c r="L44" s="45"/>
      <c r="M44" s="45"/>
      <c r="N44" s="45"/>
      <c r="O44" s="45"/>
      <c r="P44" s="45"/>
      <c r="Q44" s="45"/>
      <c r="R44" s="45"/>
    </row>
    <row r="45" spans="1:18" s="46" customFormat="1" x14ac:dyDescent="0.35">
      <c r="A45" s="45"/>
      <c r="B45" s="75" t="s">
        <v>88</v>
      </c>
      <c r="C45" s="119">
        <f>SUM(C43:C44)</f>
        <v>963.16666666666674</v>
      </c>
      <c r="D45" s="119">
        <f>SUM(D43:D44)</f>
        <v>167.30555555555554</v>
      </c>
      <c r="E45" s="45">
        <f>(E19+E20+E21)*E44</f>
        <v>82800</v>
      </c>
      <c r="F45" s="46">
        <f>(E19+E20+E21)*F44</f>
        <v>124200</v>
      </c>
      <c r="G45" s="46">
        <f>E22*G44</f>
        <v>70833.333333333343</v>
      </c>
      <c r="H45" s="45">
        <f>E22*H44</f>
        <v>14166.666666666668</v>
      </c>
      <c r="I45" s="45"/>
      <c r="J45" s="45"/>
      <c r="K45" s="45"/>
      <c r="L45" s="45"/>
      <c r="M45" s="45"/>
      <c r="N45" s="45"/>
      <c r="O45" s="45"/>
      <c r="P45" s="45"/>
      <c r="Q45" s="45"/>
      <c r="R45" s="45"/>
    </row>
  </sheetData>
  <mergeCells count="5">
    <mergeCell ref="A3:E3"/>
    <mergeCell ref="A4:E4"/>
    <mergeCell ref="C5:D5"/>
    <mergeCell ref="A8:B8"/>
    <mergeCell ref="A12:B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7"/>
  <sheetViews>
    <sheetView topLeftCell="A7" workbookViewId="0">
      <selection activeCell="A35" sqref="A35"/>
    </sheetView>
  </sheetViews>
  <sheetFormatPr defaultRowHeight="14.5" x14ac:dyDescent="0.35"/>
  <cols>
    <col min="1" max="1" width="22.6328125" customWidth="1"/>
    <col min="2" max="2" width="39.54296875" bestFit="1" customWidth="1"/>
    <col min="3" max="3" width="21.08984375" bestFit="1" customWidth="1"/>
  </cols>
  <sheetData>
    <row r="2" spans="1:6" x14ac:dyDescent="0.35">
      <c r="A2" t="s">
        <v>0</v>
      </c>
      <c r="B2" t="s">
        <v>1</v>
      </c>
      <c r="C2" t="s">
        <v>2</v>
      </c>
    </row>
    <row r="3" spans="1:6" x14ac:dyDescent="0.35">
      <c r="A3" s="1">
        <v>50000</v>
      </c>
      <c r="B3">
        <v>5</v>
      </c>
      <c r="C3" s="1">
        <f t="shared" ref="C3:C9" si="0">A3*B3</f>
        <v>250000</v>
      </c>
    </row>
    <row r="4" spans="1:6" x14ac:dyDescent="0.35">
      <c r="A4" s="1">
        <v>100000</v>
      </c>
      <c r="B4">
        <v>5</v>
      </c>
      <c r="C4" s="1">
        <f t="shared" si="0"/>
        <v>500000</v>
      </c>
    </row>
    <row r="5" spans="1:6" x14ac:dyDescent="0.35">
      <c r="A5" s="1">
        <v>150000</v>
      </c>
      <c r="B5">
        <v>5</v>
      </c>
      <c r="C5" s="1">
        <f t="shared" si="0"/>
        <v>750000</v>
      </c>
    </row>
    <row r="6" spans="1:6" x14ac:dyDescent="0.35">
      <c r="A6" s="1">
        <v>200000</v>
      </c>
      <c r="B6">
        <v>5</v>
      </c>
      <c r="C6" s="1">
        <f t="shared" si="0"/>
        <v>1000000</v>
      </c>
    </row>
    <row r="7" spans="1:6" x14ac:dyDescent="0.35">
      <c r="A7" s="1">
        <v>250000</v>
      </c>
      <c r="B7">
        <v>5</v>
      </c>
      <c r="C7" s="1">
        <f t="shared" si="0"/>
        <v>1250000</v>
      </c>
    </row>
    <row r="8" spans="1:6" x14ac:dyDescent="0.35">
      <c r="A8" s="1">
        <v>300000</v>
      </c>
      <c r="B8">
        <v>5</v>
      </c>
      <c r="C8" s="1">
        <f t="shared" si="0"/>
        <v>1500000</v>
      </c>
    </row>
    <row r="9" spans="1:6" x14ac:dyDescent="0.35">
      <c r="C9">
        <f t="shared" si="0"/>
        <v>0</v>
      </c>
    </row>
    <row r="11" spans="1:6" x14ac:dyDescent="0.35">
      <c r="A11" t="s">
        <v>3</v>
      </c>
      <c r="B11" t="s">
        <v>4</v>
      </c>
      <c r="C11" t="s">
        <v>5</v>
      </c>
    </row>
    <row r="12" spans="1:6" x14ac:dyDescent="0.35">
      <c r="A12" s="1">
        <v>50000</v>
      </c>
      <c r="B12">
        <f t="shared" ref="B12:B17" si="1">C12/A12</f>
        <v>1.2E-2</v>
      </c>
      <c r="C12">
        <v>600</v>
      </c>
    </row>
    <row r="13" spans="1:6" x14ac:dyDescent="0.35">
      <c r="A13" s="1">
        <v>100000</v>
      </c>
      <c r="B13">
        <f t="shared" si="1"/>
        <v>6.0000000000000001E-3</v>
      </c>
      <c r="C13">
        <v>600</v>
      </c>
      <c r="F13" s="2" t="s">
        <v>6</v>
      </c>
    </row>
    <row r="14" spans="1:6" x14ac:dyDescent="0.35">
      <c r="A14" s="1">
        <v>150000</v>
      </c>
      <c r="B14">
        <f t="shared" si="1"/>
        <v>4.0000000000000001E-3</v>
      </c>
      <c r="C14">
        <v>600</v>
      </c>
    </row>
    <row r="15" spans="1:6" x14ac:dyDescent="0.35">
      <c r="A15" s="1">
        <v>200000</v>
      </c>
      <c r="B15">
        <f t="shared" si="1"/>
        <v>3.0000000000000001E-3</v>
      </c>
      <c r="C15">
        <v>600</v>
      </c>
    </row>
    <row r="16" spans="1:6" x14ac:dyDescent="0.35">
      <c r="A16" s="1">
        <v>250000</v>
      </c>
      <c r="B16">
        <f t="shared" si="1"/>
        <v>2.3999999999999998E-3</v>
      </c>
      <c r="C16">
        <v>600</v>
      </c>
    </row>
    <row r="17" spans="1:3" x14ac:dyDescent="0.35">
      <c r="A17" s="1">
        <v>300000</v>
      </c>
      <c r="B17">
        <f t="shared" si="1"/>
        <v>2E-3</v>
      </c>
      <c r="C17">
        <v>600</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3"/>
  <sheetViews>
    <sheetView topLeftCell="A91" zoomScale="142" zoomScaleNormal="142" workbookViewId="0">
      <selection activeCell="A93" sqref="A93"/>
    </sheetView>
  </sheetViews>
  <sheetFormatPr defaultColWidth="9.08984375" defaultRowHeight="15.5" x14ac:dyDescent="0.35"/>
  <cols>
    <col min="1" max="1" width="35.6328125" style="3" customWidth="1"/>
    <col min="2" max="2" width="10" style="3" bestFit="1" customWidth="1"/>
    <col min="3" max="3" width="35.90625" style="3" bestFit="1" customWidth="1"/>
    <col min="4" max="5" width="9.08984375" style="3"/>
    <col min="6" max="6" width="19.54296875" style="3" customWidth="1"/>
    <col min="7" max="16384" width="9.08984375" style="3"/>
  </cols>
  <sheetData>
    <row r="1" spans="1:9" x14ac:dyDescent="0.35">
      <c r="A1" s="3" t="s">
        <v>7</v>
      </c>
    </row>
    <row r="2" spans="1:9" x14ac:dyDescent="0.35">
      <c r="A2" s="3" t="s">
        <v>8</v>
      </c>
    </row>
    <row r="4" spans="1:9" ht="48" customHeight="1" x14ac:dyDescent="0.35">
      <c r="A4" s="132" t="s">
        <v>83</v>
      </c>
      <c r="B4" s="132"/>
      <c r="C4" s="132"/>
      <c r="D4" s="132"/>
      <c r="E4" s="132"/>
      <c r="F4" s="132"/>
    </row>
    <row r="5" spans="1:9" x14ac:dyDescent="0.35">
      <c r="A5" s="133" t="s">
        <v>9</v>
      </c>
      <c r="B5" s="134"/>
    </row>
    <row r="6" spans="1:9" x14ac:dyDescent="0.35">
      <c r="A6" s="4" t="s">
        <v>10</v>
      </c>
      <c r="B6" s="5">
        <v>2000</v>
      </c>
    </row>
    <row r="7" spans="1:9" x14ac:dyDescent="0.35">
      <c r="A7" s="4" t="s">
        <v>11</v>
      </c>
      <c r="B7" s="5">
        <v>2100</v>
      </c>
    </row>
    <row r="8" spans="1:9" x14ac:dyDescent="0.35">
      <c r="A8" s="4" t="s">
        <v>12</v>
      </c>
      <c r="B8" s="5">
        <v>25</v>
      </c>
    </row>
    <row r="9" spans="1:9" x14ac:dyDescent="0.35">
      <c r="A9" s="4" t="s">
        <v>13</v>
      </c>
      <c r="B9" s="5">
        <v>15</v>
      </c>
    </row>
    <row r="10" spans="1:9" x14ac:dyDescent="0.35">
      <c r="A10" s="4" t="s">
        <v>24</v>
      </c>
      <c r="B10" s="5">
        <v>4000</v>
      </c>
    </row>
    <row r="11" spans="1:9" x14ac:dyDescent="0.35">
      <c r="A11" s="6" t="s">
        <v>68</v>
      </c>
      <c r="B11" s="7">
        <v>3000</v>
      </c>
    </row>
    <row r="12" spans="1:9" x14ac:dyDescent="0.35">
      <c r="A12" s="3" t="s">
        <v>14</v>
      </c>
    </row>
    <row r="13" spans="1:9" x14ac:dyDescent="0.35">
      <c r="A13" s="3" t="s">
        <v>15</v>
      </c>
      <c r="I13" s="8" t="s">
        <v>6</v>
      </c>
    </row>
    <row r="14" spans="1:9" x14ac:dyDescent="0.35">
      <c r="A14" s="3" t="s">
        <v>16</v>
      </c>
    </row>
    <row r="15" spans="1:9" x14ac:dyDescent="0.35">
      <c r="A15" s="3" t="s">
        <v>70</v>
      </c>
    </row>
    <row r="16" spans="1:9" x14ac:dyDescent="0.35">
      <c r="A16" s="3" t="s">
        <v>79</v>
      </c>
    </row>
    <row r="17" spans="1:4" x14ac:dyDescent="0.35">
      <c r="A17" s="3" t="s">
        <v>84</v>
      </c>
    </row>
    <row r="19" spans="1:4" x14ac:dyDescent="0.35">
      <c r="A19" s="9" t="s">
        <v>17</v>
      </c>
      <c r="B19" s="10"/>
      <c r="C19" s="34" t="s">
        <v>18</v>
      </c>
      <c r="D19" s="35"/>
    </row>
    <row r="20" spans="1:4" x14ac:dyDescent="0.35">
      <c r="A20" s="11"/>
      <c r="B20" s="12"/>
      <c r="C20" s="36"/>
      <c r="D20" s="37"/>
    </row>
    <row r="21" spans="1:4" x14ac:dyDescent="0.35">
      <c r="A21" s="11" t="s">
        <v>19</v>
      </c>
      <c r="B21" s="13" t="s">
        <v>20</v>
      </c>
      <c r="C21" s="36" t="s">
        <v>19</v>
      </c>
      <c r="D21" s="38" t="s">
        <v>20</v>
      </c>
    </row>
    <row r="22" spans="1:4" x14ac:dyDescent="0.35">
      <c r="A22" s="15" t="s">
        <v>81</v>
      </c>
      <c r="B22" s="16"/>
      <c r="C22" s="39" t="s">
        <v>81</v>
      </c>
      <c r="D22" s="40"/>
    </row>
    <row r="23" spans="1:4" x14ac:dyDescent="0.35">
      <c r="A23" s="11" t="s">
        <v>21</v>
      </c>
      <c r="B23" s="14"/>
      <c r="C23" s="36" t="s">
        <v>21</v>
      </c>
      <c r="D23" s="38"/>
    </row>
    <row r="24" spans="1:4" x14ac:dyDescent="0.35">
      <c r="A24" s="11" t="s">
        <v>22</v>
      </c>
      <c r="B24" s="14"/>
      <c r="C24" s="36" t="s">
        <v>23</v>
      </c>
      <c r="D24" s="38"/>
    </row>
    <row r="25" spans="1:4" x14ac:dyDescent="0.35">
      <c r="A25" s="11" t="s">
        <v>82</v>
      </c>
      <c r="B25" s="14"/>
      <c r="C25" s="36" t="s">
        <v>82</v>
      </c>
      <c r="D25" s="38"/>
    </row>
    <row r="26" spans="1:4" x14ac:dyDescent="0.35">
      <c r="A26" s="11" t="s">
        <v>24</v>
      </c>
      <c r="B26" s="14"/>
      <c r="C26" s="36" t="s">
        <v>24</v>
      </c>
      <c r="D26" s="38">
        <v>0</v>
      </c>
    </row>
    <row r="27" spans="1:4" x14ac:dyDescent="0.35">
      <c r="A27" s="17" t="s">
        <v>25</v>
      </c>
      <c r="B27" s="18">
        <f>SUM(B25:B26)</f>
        <v>0</v>
      </c>
      <c r="C27" s="41" t="s">
        <v>26</v>
      </c>
      <c r="D27" s="42">
        <f>D25</f>
        <v>0</v>
      </c>
    </row>
    <row r="28" spans="1:4" x14ac:dyDescent="0.35">
      <c r="A28" s="11" t="s">
        <v>27</v>
      </c>
      <c r="B28" s="14">
        <f>B22-B27</f>
        <v>0</v>
      </c>
      <c r="C28" s="36" t="s">
        <v>28</v>
      </c>
      <c r="D28" s="38">
        <f>D22-D27</f>
        <v>0</v>
      </c>
    </row>
    <row r="29" spans="1:4" x14ac:dyDescent="0.35">
      <c r="A29" s="11" t="str">
        <f>A11</f>
        <v>Üldhalduskulud</v>
      </c>
      <c r="B29" s="14"/>
      <c r="C29" s="36"/>
      <c r="D29" s="38"/>
    </row>
    <row r="30" spans="1:4" x14ac:dyDescent="0.35">
      <c r="A30" s="11"/>
      <c r="B30" s="14"/>
      <c r="C30" s="36" t="s">
        <v>24</v>
      </c>
      <c r="D30" s="38"/>
    </row>
    <row r="31" spans="1:4" x14ac:dyDescent="0.35">
      <c r="A31" s="11"/>
      <c r="B31" s="14"/>
      <c r="C31" s="36" t="str">
        <f>A29</f>
        <v>Üldhalduskulud</v>
      </c>
      <c r="D31" s="38"/>
    </row>
    <row r="32" spans="1:4" x14ac:dyDescent="0.35">
      <c r="A32" s="11"/>
      <c r="B32" s="14"/>
      <c r="C32" s="39" t="s">
        <v>30</v>
      </c>
      <c r="D32" s="40">
        <f>SUM(D30:D31)</f>
        <v>0</v>
      </c>
    </row>
    <row r="33" spans="1:5" x14ac:dyDescent="0.35">
      <c r="A33" s="19" t="s">
        <v>31</v>
      </c>
      <c r="B33" s="20">
        <f>B28-B29-B30</f>
        <v>0</v>
      </c>
      <c r="C33" s="43" t="s">
        <v>31</v>
      </c>
      <c r="D33" s="44">
        <f>D22-D27-D32</f>
        <v>0</v>
      </c>
    </row>
    <row r="34" spans="1:5" x14ac:dyDescent="0.35">
      <c r="B34" s="21"/>
      <c r="D34" s="21"/>
    </row>
    <row r="35" spans="1:5" x14ac:dyDescent="0.35">
      <c r="A35" s="3" t="s">
        <v>69</v>
      </c>
      <c r="B35" s="3">
        <v>2100</v>
      </c>
      <c r="C35" s="3" t="s">
        <v>69</v>
      </c>
      <c r="D35" s="3">
        <v>2100</v>
      </c>
    </row>
    <row r="36" spans="1:5" x14ac:dyDescent="0.35">
      <c r="A36" s="3" t="s">
        <v>32</v>
      </c>
      <c r="B36" s="21"/>
      <c r="D36" s="21"/>
    </row>
    <row r="37" spans="1:5" x14ac:dyDescent="0.35">
      <c r="A37" s="3" t="s">
        <v>80</v>
      </c>
      <c r="B37" s="21"/>
      <c r="D37" s="21"/>
    </row>
    <row r="38" spans="1:5" x14ac:dyDescent="0.35">
      <c r="A38" s="22" t="s">
        <v>71</v>
      </c>
      <c r="B38" s="22"/>
    </row>
    <row r="40" spans="1:5" ht="58.5" hidden="1" customHeight="1" x14ac:dyDescent="0.35">
      <c r="A40" s="135" t="s">
        <v>33</v>
      </c>
      <c r="B40" s="136"/>
      <c r="C40" s="136"/>
      <c r="D40" s="136"/>
      <c r="E40" s="137"/>
    </row>
    <row r="41" spans="1:5" hidden="1" x14ac:dyDescent="0.35">
      <c r="A41" s="23"/>
      <c r="B41" s="23"/>
      <c r="C41" s="23"/>
      <c r="D41" s="23"/>
      <c r="E41" s="23"/>
    </row>
    <row r="42" spans="1:5" hidden="1" x14ac:dyDescent="0.35">
      <c r="A42" s="3" t="s">
        <v>34</v>
      </c>
    </row>
    <row r="43" spans="1:5" hidden="1" x14ac:dyDescent="0.35">
      <c r="A43" s="24" t="s">
        <v>19</v>
      </c>
      <c r="B43" s="25"/>
    </row>
    <row r="44" spans="1:5" hidden="1" x14ac:dyDescent="0.35">
      <c r="A44" s="26" t="s">
        <v>35</v>
      </c>
      <c r="B44" s="27">
        <v>2100</v>
      </c>
    </row>
    <row r="45" spans="1:5" hidden="1" x14ac:dyDescent="0.35">
      <c r="A45" s="28" t="s">
        <v>36</v>
      </c>
      <c r="B45" s="29"/>
    </row>
    <row r="46" spans="1:5" hidden="1" x14ac:dyDescent="0.35">
      <c r="A46" s="28" t="s">
        <v>37</v>
      </c>
      <c r="B46" s="29">
        <f>B44*B45</f>
        <v>0</v>
      </c>
    </row>
    <row r="47" spans="1:5" hidden="1" x14ac:dyDescent="0.35">
      <c r="A47" s="28" t="s">
        <v>23</v>
      </c>
      <c r="B47" s="29"/>
    </row>
    <row r="48" spans="1:5" hidden="1" x14ac:dyDescent="0.35">
      <c r="A48" s="28" t="s">
        <v>38</v>
      </c>
      <c r="B48" s="29">
        <f>B46-B47</f>
        <v>0</v>
      </c>
    </row>
    <row r="49" spans="1:2" hidden="1" x14ac:dyDescent="0.35">
      <c r="A49" s="28" t="s">
        <v>39</v>
      </c>
      <c r="B49" s="29"/>
    </row>
    <row r="50" spans="1:2" hidden="1" x14ac:dyDescent="0.35">
      <c r="A50" s="28" t="s">
        <v>24</v>
      </c>
      <c r="B50" s="29"/>
    </row>
    <row r="51" spans="1:2" hidden="1" x14ac:dyDescent="0.35">
      <c r="A51" s="28" t="s">
        <v>29</v>
      </c>
      <c r="B51" s="29"/>
    </row>
    <row r="52" spans="1:2" hidden="1" x14ac:dyDescent="0.35">
      <c r="A52" s="28" t="s">
        <v>40</v>
      </c>
      <c r="B52" s="29">
        <f>SUM(B50:B51)</f>
        <v>0</v>
      </c>
    </row>
    <row r="53" spans="1:2" hidden="1" x14ac:dyDescent="0.35">
      <c r="A53" s="30" t="s">
        <v>41</v>
      </c>
      <c r="B53" s="31">
        <f>B48-B52</f>
        <v>0</v>
      </c>
    </row>
    <row r="54" spans="1:2" hidden="1" x14ac:dyDescent="0.35"/>
    <row r="55" spans="1:2" hidden="1" x14ac:dyDescent="0.35">
      <c r="A55" s="3" t="s">
        <v>42</v>
      </c>
    </row>
    <row r="56" spans="1:2" hidden="1" x14ac:dyDescent="0.35"/>
    <row r="57" spans="1:2" hidden="1" x14ac:dyDescent="0.35">
      <c r="A57" s="25" t="s">
        <v>35</v>
      </c>
      <c r="B57" s="25">
        <v>2000</v>
      </c>
    </row>
    <row r="58" spans="1:2" hidden="1" x14ac:dyDescent="0.35">
      <c r="A58" s="25" t="s">
        <v>43</v>
      </c>
      <c r="B58" s="25">
        <v>10</v>
      </c>
    </row>
    <row r="59" spans="1:2" hidden="1" x14ac:dyDescent="0.35">
      <c r="A59" s="25" t="s">
        <v>44</v>
      </c>
      <c r="B59" s="25">
        <v>5</v>
      </c>
    </row>
    <row r="60" spans="1:2" hidden="1" x14ac:dyDescent="0.35">
      <c r="A60" s="25" t="s">
        <v>45</v>
      </c>
      <c r="B60" s="25">
        <v>1.5</v>
      </c>
    </row>
    <row r="61" spans="1:2" hidden="1" x14ac:dyDescent="0.35">
      <c r="A61" s="25" t="s">
        <v>46</v>
      </c>
      <c r="B61" s="25">
        <v>2</v>
      </c>
    </row>
    <row r="62" spans="1:2" hidden="1" x14ac:dyDescent="0.35">
      <c r="A62" s="25" t="s">
        <v>47</v>
      </c>
      <c r="B62" s="32">
        <f>B58+B59+B60+B61</f>
        <v>18.5</v>
      </c>
    </row>
    <row r="63" spans="1:2" hidden="1" x14ac:dyDescent="0.35"/>
    <row r="64" spans="1:2" hidden="1" x14ac:dyDescent="0.35">
      <c r="A64" s="33" t="s">
        <v>48</v>
      </c>
      <c r="B64" s="33"/>
    </row>
    <row r="65" spans="1:4" hidden="1" x14ac:dyDescent="0.35">
      <c r="A65" s="3" t="s">
        <v>49</v>
      </c>
      <c r="B65" s="3">
        <v>10</v>
      </c>
    </row>
    <row r="66" spans="1:4" hidden="1" x14ac:dyDescent="0.35">
      <c r="A66" s="3" t="s">
        <v>44</v>
      </c>
      <c r="B66" s="3">
        <v>5</v>
      </c>
    </row>
    <row r="67" spans="1:4" hidden="1" x14ac:dyDescent="0.35">
      <c r="A67" s="3" t="s">
        <v>50</v>
      </c>
      <c r="B67" s="3">
        <v>1.5</v>
      </c>
    </row>
    <row r="68" spans="1:4" hidden="1" x14ac:dyDescent="0.35">
      <c r="A68" s="3" t="s">
        <v>47</v>
      </c>
      <c r="B68" s="3">
        <f>SUM(B65:B67)</f>
        <v>16.5</v>
      </c>
    </row>
    <row r="69" spans="1:4" hidden="1" x14ac:dyDescent="0.35"/>
    <row r="70" spans="1:4" hidden="1" x14ac:dyDescent="0.35"/>
    <row r="71" spans="1:4" hidden="1" x14ac:dyDescent="0.35"/>
    <row r="72" spans="1:4" hidden="1" x14ac:dyDescent="0.35"/>
    <row r="73" spans="1:4" hidden="1" x14ac:dyDescent="0.35"/>
    <row r="74" spans="1:4" x14ac:dyDescent="0.35">
      <c r="A74" s="9" t="s">
        <v>17</v>
      </c>
      <c r="B74" s="10"/>
      <c r="C74" s="34" t="s">
        <v>18</v>
      </c>
      <c r="D74" s="35"/>
    </row>
    <row r="75" spans="1:4" x14ac:dyDescent="0.35">
      <c r="A75" s="11"/>
      <c r="B75" s="12"/>
      <c r="C75" s="36"/>
      <c r="D75" s="37"/>
    </row>
    <row r="76" spans="1:4" x14ac:dyDescent="0.35">
      <c r="A76" s="11" t="s">
        <v>19</v>
      </c>
      <c r="B76" s="13" t="s">
        <v>20</v>
      </c>
      <c r="C76" s="36" t="s">
        <v>19</v>
      </c>
      <c r="D76" s="38" t="s">
        <v>20</v>
      </c>
    </row>
    <row r="77" spans="1:4" x14ac:dyDescent="0.35">
      <c r="A77" s="15" t="s">
        <v>81</v>
      </c>
      <c r="B77" s="16"/>
      <c r="C77" s="39" t="s">
        <v>81</v>
      </c>
      <c r="D77" s="40"/>
    </row>
    <row r="78" spans="1:4" x14ac:dyDescent="0.35">
      <c r="A78" s="11" t="s">
        <v>21</v>
      </c>
      <c r="B78" s="14"/>
      <c r="C78" s="36" t="s">
        <v>21</v>
      </c>
      <c r="D78" s="38"/>
    </row>
    <row r="79" spans="1:4" x14ac:dyDescent="0.35">
      <c r="A79" s="11" t="s">
        <v>22</v>
      </c>
      <c r="B79" s="14"/>
      <c r="C79" s="36" t="s">
        <v>23</v>
      </c>
      <c r="D79" s="38"/>
    </row>
    <row r="80" spans="1:4" x14ac:dyDescent="0.35">
      <c r="A80" s="11" t="s">
        <v>82</v>
      </c>
      <c r="B80" s="14"/>
      <c r="C80" s="36" t="s">
        <v>82</v>
      </c>
      <c r="D80" s="38"/>
    </row>
    <row r="81" spans="1:4" x14ac:dyDescent="0.35">
      <c r="A81" s="11" t="s">
        <v>24</v>
      </c>
      <c r="B81" s="14"/>
      <c r="C81" s="36" t="s">
        <v>24</v>
      </c>
      <c r="D81" s="38"/>
    </row>
    <row r="82" spans="1:4" x14ac:dyDescent="0.35">
      <c r="A82" s="17" t="s">
        <v>25</v>
      </c>
      <c r="B82" s="18">
        <f>SUM(B80:B81)</f>
        <v>0</v>
      </c>
      <c r="C82" s="41" t="s">
        <v>26</v>
      </c>
      <c r="D82" s="42">
        <f>D80</f>
        <v>0</v>
      </c>
    </row>
    <row r="83" spans="1:4" x14ac:dyDescent="0.35">
      <c r="A83" s="11" t="s">
        <v>27</v>
      </c>
      <c r="B83" s="14"/>
      <c r="C83" s="36" t="s">
        <v>28</v>
      </c>
      <c r="D83" s="38">
        <f>D77-D82</f>
        <v>0</v>
      </c>
    </row>
    <row r="84" spans="1:4" x14ac:dyDescent="0.35">
      <c r="A84" s="11" t="str">
        <f>A66</f>
        <v>otsesed tööjõukulud</v>
      </c>
      <c r="B84" s="14"/>
      <c r="C84" s="36"/>
      <c r="D84" s="38"/>
    </row>
    <row r="85" spans="1:4" x14ac:dyDescent="0.35">
      <c r="A85" s="11"/>
      <c r="B85" s="14"/>
      <c r="C85" s="36" t="s">
        <v>24</v>
      </c>
      <c r="D85" s="38"/>
    </row>
    <row r="86" spans="1:4" x14ac:dyDescent="0.35">
      <c r="A86" s="11"/>
      <c r="B86" s="14"/>
      <c r="C86" s="36" t="str">
        <f>A84</f>
        <v>otsesed tööjõukulud</v>
      </c>
      <c r="D86" s="38"/>
    </row>
    <row r="87" spans="1:4" x14ac:dyDescent="0.35">
      <c r="A87" s="11"/>
      <c r="B87" s="14"/>
      <c r="C87" s="39" t="s">
        <v>30</v>
      </c>
      <c r="D87" s="40"/>
    </row>
    <row r="88" spans="1:4" x14ac:dyDescent="0.35">
      <c r="A88" s="19" t="s">
        <v>31</v>
      </c>
      <c r="B88" s="20">
        <f>B83-B84-B85</f>
        <v>0</v>
      </c>
      <c r="C88" s="43" t="s">
        <v>31</v>
      </c>
      <c r="D88" s="44">
        <f>D77-D82-D87</f>
        <v>0</v>
      </c>
    </row>
    <row r="89" spans="1:4" x14ac:dyDescent="0.35">
      <c r="B89" s="21"/>
      <c r="D89" s="21"/>
    </row>
    <row r="90" spans="1:4" x14ac:dyDescent="0.35">
      <c r="A90" s="3" t="s">
        <v>69</v>
      </c>
      <c r="C90" s="3" t="s">
        <v>69</v>
      </c>
    </row>
    <row r="91" spans="1:4" x14ac:dyDescent="0.35">
      <c r="A91" s="3" t="s">
        <v>32</v>
      </c>
      <c r="B91" s="21"/>
      <c r="D91" s="21"/>
    </row>
    <row r="92" spans="1:4" x14ac:dyDescent="0.35">
      <c r="A92" s="3" t="s">
        <v>80</v>
      </c>
      <c r="D92" s="21"/>
    </row>
    <row r="93" spans="1:4" x14ac:dyDescent="0.35">
      <c r="A93" s="22" t="s">
        <v>71</v>
      </c>
      <c r="B93" s="22"/>
    </row>
  </sheetData>
  <mergeCells count="3">
    <mergeCell ref="A4:F4"/>
    <mergeCell ref="A5:B5"/>
    <mergeCell ref="A40:E4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S33"/>
  <sheetViews>
    <sheetView topLeftCell="A13" zoomScale="136" zoomScaleNormal="136" workbookViewId="0">
      <selection sqref="A1:Q1"/>
    </sheetView>
  </sheetViews>
  <sheetFormatPr defaultColWidth="8.90625" defaultRowHeight="14.5" x14ac:dyDescent="0.35"/>
  <cols>
    <col min="1" max="1" width="13.453125" style="45" customWidth="1"/>
    <col min="2" max="2" width="26.1796875" style="45" bestFit="1" customWidth="1"/>
    <col min="3" max="3" width="7.6328125" style="45" bestFit="1" customWidth="1"/>
    <col min="4" max="4" width="6.54296875" style="45" bestFit="1" customWidth="1"/>
    <col min="5" max="5" width="8" style="45" customWidth="1"/>
    <col min="6" max="6" width="7.81640625" style="45" bestFit="1" customWidth="1"/>
    <col min="7" max="7" width="8.08984375" style="45" customWidth="1"/>
    <col min="8" max="8" width="8.36328125" style="45" customWidth="1"/>
    <col min="9" max="9" width="8.1796875" style="45" customWidth="1"/>
    <col min="10" max="10" width="7.453125" style="45" customWidth="1"/>
    <col min="11" max="11" width="8.36328125" style="45" customWidth="1"/>
    <col min="12" max="12" width="8.453125" style="45" customWidth="1"/>
    <col min="13" max="13" width="9.1796875" style="45" customWidth="1"/>
    <col min="14" max="14" width="7.81640625" style="45" bestFit="1" customWidth="1"/>
    <col min="15" max="15" width="8.36328125" style="45" hidden="1" customWidth="1"/>
    <col min="16" max="16" width="8.984375E-2" style="46" customWidth="1"/>
    <col min="17" max="17" width="7.81640625" style="46" bestFit="1" customWidth="1"/>
    <col min="18" max="19" width="9.08984375" style="46"/>
    <col min="20" max="16384" width="8.90625" style="45"/>
  </cols>
  <sheetData>
    <row r="1" spans="1:17" ht="45.65" customHeight="1" x14ac:dyDescent="0.35">
      <c r="A1" s="138" t="s">
        <v>97</v>
      </c>
      <c r="B1" s="138"/>
      <c r="C1" s="138"/>
      <c r="D1" s="138"/>
      <c r="E1" s="138"/>
      <c r="F1" s="138"/>
      <c r="G1" s="138"/>
      <c r="H1" s="138"/>
      <c r="I1" s="138"/>
      <c r="J1" s="138"/>
      <c r="K1" s="138"/>
      <c r="L1" s="138"/>
      <c r="M1" s="138"/>
      <c r="N1" s="138"/>
      <c r="O1" s="138"/>
      <c r="P1" s="138"/>
      <c r="Q1" s="138"/>
    </row>
    <row r="2" spans="1:17" ht="15" thickBot="1" x14ac:dyDescent="0.4"/>
    <row r="3" spans="1:17" ht="15" customHeight="1" thickBot="1" x14ac:dyDescent="0.4">
      <c r="A3" s="125" t="s">
        <v>52</v>
      </c>
      <c r="B3" s="125"/>
      <c r="C3" s="125"/>
      <c r="D3" s="125"/>
      <c r="E3" s="125"/>
      <c r="F3" s="125"/>
      <c r="G3" s="125"/>
      <c r="H3" s="125"/>
      <c r="K3" s="148" t="s">
        <v>89</v>
      </c>
      <c r="L3" s="149"/>
    </row>
    <row r="5" spans="1:17" ht="15" thickBot="1" x14ac:dyDescent="0.4">
      <c r="A5" s="126" t="s">
        <v>53</v>
      </c>
      <c r="B5" s="127"/>
      <c r="C5" s="127"/>
      <c r="D5" s="127"/>
      <c r="E5" s="128"/>
      <c r="F5" s="139" t="s">
        <v>54</v>
      </c>
      <c r="G5" s="129"/>
      <c r="H5" s="129"/>
      <c r="I5" s="129"/>
      <c r="J5" s="129"/>
      <c r="K5" s="129"/>
      <c r="L5" s="129"/>
      <c r="M5" s="129"/>
      <c r="N5" s="129"/>
      <c r="O5" s="129"/>
      <c r="P5" s="129"/>
      <c r="Q5" s="140"/>
    </row>
    <row r="6" spans="1:17" ht="43.75" customHeight="1" x14ac:dyDescent="0.35">
      <c r="A6" s="47"/>
      <c r="B6" s="48"/>
      <c r="C6" s="129" t="s">
        <v>55</v>
      </c>
      <c r="D6" s="129"/>
      <c r="E6" s="48"/>
      <c r="F6" s="141" t="s">
        <v>56</v>
      </c>
      <c r="G6" s="142"/>
      <c r="H6" s="141" t="s">
        <v>57</v>
      </c>
      <c r="I6" s="142"/>
      <c r="J6" s="141" t="s">
        <v>58</v>
      </c>
      <c r="K6" s="142"/>
      <c r="L6" s="143" t="s">
        <v>86</v>
      </c>
      <c r="M6" s="144"/>
      <c r="N6" s="145" t="s">
        <v>78</v>
      </c>
      <c r="O6" s="146"/>
      <c r="P6" s="146"/>
      <c r="Q6" s="147"/>
    </row>
    <row r="7" spans="1:17" x14ac:dyDescent="0.35">
      <c r="A7" s="49"/>
      <c r="B7" s="50"/>
      <c r="C7" s="51" t="s">
        <v>60</v>
      </c>
      <c r="D7" s="52" t="s">
        <v>61</v>
      </c>
      <c r="E7" s="77" t="s">
        <v>51</v>
      </c>
      <c r="F7" s="86" t="s">
        <v>60</v>
      </c>
      <c r="G7" s="87" t="s">
        <v>61</v>
      </c>
      <c r="H7" s="86" t="s">
        <v>60</v>
      </c>
      <c r="I7" s="87" t="s">
        <v>61</v>
      </c>
      <c r="J7" s="86" t="s">
        <v>60</v>
      </c>
      <c r="K7" s="87" t="s">
        <v>61</v>
      </c>
      <c r="L7" s="86" t="s">
        <v>60</v>
      </c>
      <c r="M7" s="87" t="s">
        <v>61</v>
      </c>
      <c r="N7" s="86" t="s">
        <v>60</v>
      </c>
      <c r="O7" s="52" t="s">
        <v>61</v>
      </c>
      <c r="P7" s="51" t="s">
        <v>60</v>
      </c>
      <c r="Q7" s="87" t="s">
        <v>61</v>
      </c>
    </row>
    <row r="8" spans="1:17" x14ac:dyDescent="0.35">
      <c r="A8" s="53" t="s">
        <v>62</v>
      </c>
      <c r="B8" s="54"/>
      <c r="C8" s="55">
        <v>100</v>
      </c>
      <c r="D8" s="56">
        <v>1000</v>
      </c>
      <c r="E8" s="83">
        <f>SUM(C8:D8)</f>
        <v>1100</v>
      </c>
      <c r="F8" s="88">
        <v>100</v>
      </c>
      <c r="G8" s="89">
        <v>1000</v>
      </c>
      <c r="H8" s="88">
        <v>100</v>
      </c>
      <c r="I8" s="89">
        <v>1000</v>
      </c>
      <c r="J8" s="88">
        <v>100</v>
      </c>
      <c r="K8" s="89">
        <v>1000</v>
      </c>
      <c r="L8" s="88">
        <v>100</v>
      </c>
      <c r="M8" s="89">
        <v>1000</v>
      </c>
      <c r="N8" s="88">
        <v>100</v>
      </c>
      <c r="O8" s="56">
        <v>1000</v>
      </c>
      <c r="P8" s="55">
        <v>100</v>
      </c>
      <c r="Q8" s="89">
        <v>1000</v>
      </c>
    </row>
    <row r="9" spans="1:17" x14ac:dyDescent="0.35">
      <c r="A9" s="130" t="s">
        <v>94</v>
      </c>
      <c r="B9" s="131"/>
      <c r="C9" s="76"/>
      <c r="D9" s="76"/>
      <c r="E9" s="69">
        <f t="shared" ref="E9:E27" si="0">SUM(C9:D9)</f>
        <v>0</v>
      </c>
      <c r="F9" s="90"/>
      <c r="G9" s="91"/>
      <c r="H9" s="90"/>
      <c r="I9" s="91"/>
      <c r="J9" s="90"/>
      <c r="K9" s="91"/>
      <c r="L9" s="90"/>
      <c r="M9" s="91"/>
      <c r="N9" s="90"/>
      <c r="O9" s="59"/>
      <c r="P9" s="58"/>
      <c r="Q9" s="91"/>
    </row>
    <row r="10" spans="1:17" x14ac:dyDescent="0.35">
      <c r="A10" s="61"/>
      <c r="B10" s="46" t="s">
        <v>63</v>
      </c>
      <c r="C10" s="76">
        <v>100</v>
      </c>
      <c r="D10" s="76">
        <v>5</v>
      </c>
      <c r="E10" s="69">
        <f t="shared" si="0"/>
        <v>105</v>
      </c>
      <c r="F10" s="90"/>
      <c r="G10" s="91"/>
      <c r="H10" s="90"/>
      <c r="I10" s="91"/>
      <c r="J10" s="90"/>
      <c r="K10" s="91"/>
      <c r="L10" s="90"/>
      <c r="M10" s="91"/>
      <c r="N10" s="90"/>
      <c r="O10" s="59"/>
      <c r="P10" s="58"/>
      <c r="Q10" s="91"/>
    </row>
    <row r="11" spans="1:17" x14ac:dyDescent="0.35">
      <c r="A11" s="61"/>
      <c r="B11" s="46" t="s">
        <v>64</v>
      </c>
      <c r="C11" s="76">
        <v>80</v>
      </c>
      <c r="D11" s="76">
        <v>12</v>
      </c>
      <c r="E11" s="69">
        <f t="shared" si="0"/>
        <v>92</v>
      </c>
      <c r="F11" s="90"/>
      <c r="G11" s="91"/>
      <c r="H11" s="94">
        <f>C11/E11</f>
        <v>0.86956521739130432</v>
      </c>
      <c r="I11" s="95">
        <f>D11/E11</f>
        <v>0.13043478260869565</v>
      </c>
      <c r="J11" s="90"/>
      <c r="K11" s="91"/>
      <c r="L11" s="90"/>
      <c r="M11" s="91"/>
      <c r="N11" s="94"/>
      <c r="O11" s="59"/>
      <c r="P11" s="58"/>
      <c r="Q11" s="95"/>
    </row>
    <row r="12" spans="1:17" x14ac:dyDescent="0.35">
      <c r="A12" s="61"/>
      <c r="B12" s="46" t="s">
        <v>65</v>
      </c>
      <c r="C12" s="76">
        <v>20</v>
      </c>
      <c r="D12" s="76">
        <v>3</v>
      </c>
      <c r="E12" s="69">
        <f t="shared" si="0"/>
        <v>23</v>
      </c>
      <c r="F12" s="90"/>
      <c r="G12" s="91"/>
      <c r="H12" s="90"/>
      <c r="I12" s="91"/>
      <c r="J12" s="90"/>
      <c r="K12" s="91"/>
      <c r="L12" s="90"/>
      <c r="M12" s="91"/>
      <c r="N12" s="90"/>
      <c r="O12" s="59"/>
      <c r="P12" s="58"/>
      <c r="Q12" s="91"/>
    </row>
    <row r="13" spans="1:17" x14ac:dyDescent="0.35">
      <c r="A13" s="123" t="s">
        <v>66</v>
      </c>
      <c r="B13" s="124"/>
      <c r="C13" s="72">
        <f>SUM(C10:C12)</f>
        <v>200</v>
      </c>
      <c r="D13" s="72">
        <f>SUM(D10:D12)</f>
        <v>20</v>
      </c>
      <c r="E13" s="84">
        <f t="shared" si="0"/>
        <v>220</v>
      </c>
      <c r="F13" s="92">
        <f>C13/E13</f>
        <v>0.90909090909090906</v>
      </c>
      <c r="G13" s="93">
        <f>D13/E13</f>
        <v>9.0909090909090912E-2</v>
      </c>
      <c r="H13" s="102"/>
      <c r="I13" s="103"/>
      <c r="J13" s="102"/>
      <c r="K13" s="103"/>
      <c r="L13" s="102"/>
      <c r="M13" s="103"/>
      <c r="N13" s="102"/>
      <c r="O13" s="63"/>
      <c r="P13" s="62"/>
      <c r="Q13" s="103"/>
    </row>
    <row r="14" spans="1:17" x14ac:dyDescent="0.35">
      <c r="A14" s="78" t="s">
        <v>90</v>
      </c>
      <c r="B14" s="46"/>
      <c r="C14" s="76"/>
      <c r="D14" s="76"/>
      <c r="E14" s="69"/>
      <c r="F14" s="90"/>
      <c r="G14" s="91"/>
      <c r="H14" s="90"/>
      <c r="I14" s="91"/>
      <c r="J14" s="90"/>
      <c r="K14" s="91"/>
      <c r="L14" s="90"/>
      <c r="M14" s="91"/>
      <c r="N14" s="90"/>
      <c r="O14" s="59"/>
      <c r="P14" s="58"/>
      <c r="Q14" s="91"/>
    </row>
    <row r="15" spans="1:17" x14ac:dyDescent="0.35">
      <c r="A15" s="61"/>
      <c r="B15" s="46" t="s">
        <v>91</v>
      </c>
      <c r="C15" s="76">
        <f>C10* $C$8</f>
        <v>10000</v>
      </c>
      <c r="D15" s="76">
        <f>D10* $D$8</f>
        <v>5000</v>
      </c>
      <c r="E15" s="69">
        <f t="shared" si="0"/>
        <v>15000</v>
      </c>
      <c r="F15" s="90"/>
      <c r="G15" s="91"/>
      <c r="H15" s="90"/>
      <c r="I15" s="91"/>
      <c r="J15" s="90"/>
      <c r="K15" s="91"/>
      <c r="L15" s="90"/>
      <c r="M15" s="91"/>
      <c r="N15" s="90"/>
      <c r="O15" s="59"/>
      <c r="P15" s="58"/>
      <c r="Q15" s="91"/>
    </row>
    <row r="16" spans="1:17" x14ac:dyDescent="0.35">
      <c r="A16" s="61"/>
      <c r="B16" s="46" t="s">
        <v>92</v>
      </c>
      <c r="C16" s="76">
        <f t="shared" ref="C16:C17" si="1">C11* $C$8</f>
        <v>8000</v>
      </c>
      <c r="D16" s="76">
        <f t="shared" ref="D16:D17" si="2">D11* $D$8</f>
        <v>12000</v>
      </c>
      <c r="E16" s="69">
        <f t="shared" si="0"/>
        <v>20000</v>
      </c>
      <c r="F16" s="90"/>
      <c r="G16" s="91"/>
      <c r="H16" s="94"/>
      <c r="I16" s="95"/>
      <c r="J16" s="90"/>
      <c r="K16" s="91"/>
      <c r="L16" s="90"/>
      <c r="M16" s="91"/>
      <c r="N16" s="94"/>
      <c r="O16" s="65"/>
      <c r="P16" s="64"/>
      <c r="Q16" s="95"/>
    </row>
    <row r="17" spans="1:17" x14ac:dyDescent="0.35">
      <c r="A17" s="61"/>
      <c r="B17" s="46" t="s">
        <v>93</v>
      </c>
      <c r="C17" s="76">
        <f t="shared" si="1"/>
        <v>2000</v>
      </c>
      <c r="D17" s="76">
        <f t="shared" si="2"/>
        <v>3000</v>
      </c>
      <c r="E17" s="69">
        <f t="shared" si="0"/>
        <v>5000</v>
      </c>
      <c r="F17" s="90"/>
      <c r="G17" s="91"/>
      <c r="H17" s="90"/>
      <c r="I17" s="91"/>
      <c r="J17" s="90"/>
      <c r="K17" s="91"/>
      <c r="L17" s="90"/>
      <c r="M17" s="91"/>
      <c r="N17" s="90"/>
      <c r="O17" s="59"/>
      <c r="P17" s="58"/>
      <c r="Q17" s="91"/>
    </row>
    <row r="18" spans="1:17" x14ac:dyDescent="0.35">
      <c r="A18" s="66" t="s">
        <v>67</v>
      </c>
      <c r="B18" s="46"/>
      <c r="C18" s="76">
        <f>SUM(C15:C17)</f>
        <v>20000</v>
      </c>
      <c r="D18" s="76">
        <f>SUM(D15:D17)</f>
        <v>20000</v>
      </c>
      <c r="E18" s="69">
        <f t="shared" si="0"/>
        <v>40000</v>
      </c>
      <c r="F18" s="94"/>
      <c r="G18" s="95"/>
      <c r="H18" s="90"/>
      <c r="I18" s="91"/>
      <c r="J18" s="90"/>
      <c r="K18" s="91"/>
      <c r="L18" s="90"/>
      <c r="M18" s="91"/>
      <c r="N18" s="90"/>
      <c r="O18" s="59"/>
      <c r="P18" s="58"/>
      <c r="Q18" s="91"/>
    </row>
    <row r="19" spans="1:17" x14ac:dyDescent="0.35">
      <c r="A19" s="61" t="s">
        <v>95</v>
      </c>
      <c r="B19" s="46"/>
      <c r="C19" s="76"/>
      <c r="D19" s="76"/>
      <c r="E19" s="69"/>
      <c r="F19" s="90"/>
      <c r="G19" s="91"/>
      <c r="H19" s="90"/>
      <c r="I19" s="91"/>
      <c r="J19" s="90"/>
      <c r="K19" s="91"/>
      <c r="L19" s="90"/>
      <c r="M19" s="91"/>
      <c r="N19" s="90"/>
      <c r="O19" s="59"/>
      <c r="P19" s="58"/>
      <c r="Q19" s="91"/>
    </row>
    <row r="20" spans="1:17" x14ac:dyDescent="0.35">
      <c r="A20" s="61"/>
      <c r="B20" s="46" t="s">
        <v>72</v>
      </c>
      <c r="C20" s="76">
        <v>84000</v>
      </c>
      <c r="D20" s="76"/>
      <c r="E20" s="69">
        <f t="shared" si="0"/>
        <v>84000</v>
      </c>
      <c r="F20" s="90">
        <f>E20*F13</f>
        <v>76363.636363636368</v>
      </c>
      <c r="G20" s="91">
        <f>E20*G13</f>
        <v>7636.3636363636369</v>
      </c>
      <c r="H20" s="90">
        <f>E20*H11</f>
        <v>73043.478260869568</v>
      </c>
      <c r="I20" s="91">
        <f>E20*I11</f>
        <v>10956.521739130434</v>
      </c>
      <c r="J20" s="90">
        <f>E20*J26</f>
        <v>14000</v>
      </c>
      <c r="K20" s="91">
        <f>E20*K26</f>
        <v>70000</v>
      </c>
      <c r="L20" s="90">
        <f>E20*L27</f>
        <v>33600</v>
      </c>
      <c r="M20" s="91">
        <f>E20*M27</f>
        <v>50400</v>
      </c>
      <c r="N20" s="90">
        <f>E20*J26</f>
        <v>14000</v>
      </c>
      <c r="O20" s="59"/>
      <c r="P20" s="58"/>
      <c r="Q20" s="91">
        <f>E20*K26</f>
        <v>70000</v>
      </c>
    </row>
    <row r="21" spans="1:17" x14ac:dyDescent="0.35">
      <c r="A21" s="61"/>
      <c r="B21" s="46" t="s">
        <v>73</v>
      </c>
      <c r="C21" s="76">
        <v>78000</v>
      </c>
      <c r="D21" s="76"/>
      <c r="E21" s="69">
        <f t="shared" si="0"/>
        <v>78000</v>
      </c>
      <c r="F21" s="90">
        <f>E21*F13</f>
        <v>70909.090909090912</v>
      </c>
      <c r="G21" s="91">
        <f>E21*G13</f>
        <v>7090.909090909091</v>
      </c>
      <c r="H21" s="90">
        <f>E21*H11</f>
        <v>67826.086956521744</v>
      </c>
      <c r="I21" s="91">
        <f>E21*I11</f>
        <v>10173.91304347826</v>
      </c>
      <c r="J21" s="90">
        <f>E21*J26</f>
        <v>13000</v>
      </c>
      <c r="K21" s="91">
        <f>E21*K26</f>
        <v>65000</v>
      </c>
      <c r="L21" s="90">
        <f>E21*L27</f>
        <v>31200</v>
      </c>
      <c r="M21" s="91">
        <f>E21*M27</f>
        <v>46800</v>
      </c>
      <c r="N21" s="90">
        <f>J26*E21</f>
        <v>13000</v>
      </c>
      <c r="O21" s="59"/>
      <c r="P21" s="58"/>
      <c r="Q21" s="91">
        <f>E21*K26</f>
        <v>65000</v>
      </c>
    </row>
    <row r="22" spans="1:17" x14ac:dyDescent="0.35">
      <c r="A22" s="61"/>
      <c r="B22" s="46" t="s">
        <v>74</v>
      </c>
      <c r="C22" s="76">
        <v>96000</v>
      </c>
      <c r="D22" s="76"/>
      <c r="E22" s="69">
        <f t="shared" si="0"/>
        <v>96000</v>
      </c>
      <c r="F22" s="90">
        <f>E22*F13</f>
        <v>87272.727272727265</v>
      </c>
      <c r="G22" s="91">
        <f>E22*G13</f>
        <v>8727.2727272727279</v>
      </c>
      <c r="H22" s="90">
        <f>E22*H11</f>
        <v>83478.260869565216</v>
      </c>
      <c r="I22" s="91">
        <f>E22*I11</f>
        <v>12521.739130434782</v>
      </c>
      <c r="J22" s="90">
        <f>E22*J26</f>
        <v>16000</v>
      </c>
      <c r="K22" s="91">
        <f>E22*K26</f>
        <v>80000</v>
      </c>
      <c r="L22" s="90">
        <f>E22*L27</f>
        <v>38400</v>
      </c>
      <c r="M22" s="91">
        <f>E22*M27</f>
        <v>57600</v>
      </c>
      <c r="N22" s="90">
        <f>E22*J26</f>
        <v>16000</v>
      </c>
      <c r="O22" s="59"/>
      <c r="P22" s="58"/>
      <c r="Q22" s="91">
        <f>E22*K26</f>
        <v>80000</v>
      </c>
    </row>
    <row r="23" spans="1:17" x14ac:dyDescent="0.35">
      <c r="A23" s="61"/>
      <c r="B23" s="46" t="s">
        <v>75</v>
      </c>
      <c r="C23" s="76">
        <v>74000</v>
      </c>
      <c r="D23" s="76"/>
      <c r="E23" s="69">
        <f t="shared" si="0"/>
        <v>74000</v>
      </c>
      <c r="F23" s="90">
        <f>E23*F13</f>
        <v>67272.727272727265</v>
      </c>
      <c r="G23" s="91">
        <f>E23*G13</f>
        <v>6727.272727272727</v>
      </c>
      <c r="H23" s="90">
        <f>E23*H11</f>
        <v>64347.82608695652</v>
      </c>
      <c r="I23" s="91">
        <f>E23*I11</f>
        <v>9652.173913043478</v>
      </c>
      <c r="J23" s="90">
        <f>E23*J26</f>
        <v>12333.333333333332</v>
      </c>
      <c r="K23" s="91">
        <f>E23*K26</f>
        <v>61666.666666666672</v>
      </c>
      <c r="L23" s="90">
        <f>E23*L27</f>
        <v>29600</v>
      </c>
      <c r="M23" s="91">
        <f>E23*M27</f>
        <v>44400</v>
      </c>
      <c r="N23" s="90">
        <f>E23*H11</f>
        <v>64347.82608695652</v>
      </c>
      <c r="O23" s="59"/>
      <c r="P23" s="58"/>
      <c r="Q23" s="91">
        <f>E23*I11</f>
        <v>9652.173913043478</v>
      </c>
    </row>
    <row r="24" spans="1:17" x14ac:dyDescent="0.35">
      <c r="A24" s="67" t="s">
        <v>77</v>
      </c>
      <c r="B24" s="68"/>
      <c r="C24" s="69">
        <f>SUM(C20:C23)</f>
        <v>332000</v>
      </c>
      <c r="D24" s="57"/>
      <c r="E24" s="83">
        <f t="shared" si="0"/>
        <v>332000</v>
      </c>
      <c r="F24" s="96">
        <f>SUM(F20:F23)</f>
        <v>301818.18181818182</v>
      </c>
      <c r="G24" s="97">
        <f>SUM(G20:G23)</f>
        <v>30181.818181818184</v>
      </c>
      <c r="H24" s="96">
        <f>SUM(H20:H23)</f>
        <v>288695.65217391303</v>
      </c>
      <c r="I24" s="106">
        <f>SUM(I20:I23)</f>
        <v>43304.34782608696</v>
      </c>
      <c r="J24" s="96">
        <f t="shared" ref="J24:K24" si="3">SUM(J20:J23)</f>
        <v>55333.333333333328</v>
      </c>
      <c r="K24" s="106">
        <f t="shared" si="3"/>
        <v>276666.66666666669</v>
      </c>
      <c r="L24" s="96">
        <f>SUM(L20:L23)</f>
        <v>132800</v>
      </c>
      <c r="M24" s="106">
        <f>SUM(M20:M23)</f>
        <v>199200</v>
      </c>
      <c r="N24" s="109">
        <f>SUM(N20:N23)</f>
        <v>107347.82608695651</v>
      </c>
      <c r="O24" s="57">
        <f>SUM(O20:O23)</f>
        <v>0</v>
      </c>
      <c r="P24" s="69">
        <f>P22+P23</f>
        <v>0</v>
      </c>
      <c r="Q24" s="97">
        <f>SUM(Q20:Q23)</f>
        <v>224652.17391304349</v>
      </c>
    </row>
    <row r="25" spans="1:17" x14ac:dyDescent="0.35">
      <c r="A25" s="79" t="s">
        <v>96</v>
      </c>
      <c r="B25" s="80"/>
      <c r="C25" s="81"/>
      <c r="D25" s="60"/>
      <c r="E25" s="82"/>
      <c r="F25" s="98"/>
      <c r="G25" s="99"/>
      <c r="H25" s="98"/>
      <c r="I25" s="99"/>
      <c r="J25" s="98"/>
      <c r="K25" s="99"/>
      <c r="L25" s="98"/>
      <c r="M25" s="99"/>
      <c r="N25" s="98"/>
      <c r="O25" s="60"/>
      <c r="P25" s="81"/>
      <c r="Q25" s="99"/>
    </row>
    <row r="26" spans="1:17" x14ac:dyDescent="0.35">
      <c r="A26" s="61"/>
      <c r="B26" s="46" t="s">
        <v>76</v>
      </c>
      <c r="C26" s="58">
        <v>100</v>
      </c>
      <c r="D26" s="59">
        <v>500</v>
      </c>
      <c r="E26" s="82">
        <f t="shared" si="0"/>
        <v>600</v>
      </c>
      <c r="F26" s="100"/>
      <c r="G26" s="101"/>
      <c r="H26" s="100"/>
      <c r="I26" s="101"/>
      <c r="J26" s="107">
        <f>C26/E26</f>
        <v>0.16666666666666666</v>
      </c>
      <c r="K26" s="108">
        <f>D26/E26</f>
        <v>0.83333333333333337</v>
      </c>
      <c r="L26" s="100"/>
      <c r="M26" s="101"/>
      <c r="N26" s="107"/>
      <c r="O26" s="65"/>
      <c r="P26" s="58"/>
      <c r="Q26" s="108"/>
    </row>
    <row r="27" spans="1:17" x14ac:dyDescent="0.35">
      <c r="A27" s="61"/>
      <c r="B27" s="46" t="s">
        <v>59</v>
      </c>
      <c r="C27" s="58">
        <v>200</v>
      </c>
      <c r="D27" s="59">
        <v>300</v>
      </c>
      <c r="E27" s="82">
        <f t="shared" si="0"/>
        <v>500</v>
      </c>
      <c r="F27" s="100"/>
      <c r="G27" s="101"/>
      <c r="H27" s="100"/>
      <c r="I27" s="101"/>
      <c r="J27" s="100"/>
      <c r="K27" s="101"/>
      <c r="L27" s="107">
        <f>C27/E27</f>
        <v>0.4</v>
      </c>
      <c r="M27" s="108">
        <f>D27/E27</f>
        <v>0.6</v>
      </c>
      <c r="N27" s="107"/>
      <c r="O27" s="59"/>
      <c r="P27" s="58"/>
      <c r="Q27" s="108"/>
    </row>
    <row r="28" spans="1:17" x14ac:dyDescent="0.35">
      <c r="A28" s="61"/>
      <c r="B28" s="46"/>
      <c r="C28" s="58"/>
      <c r="D28" s="59"/>
      <c r="E28" s="82"/>
      <c r="F28" s="100"/>
      <c r="G28" s="101"/>
      <c r="H28" s="100"/>
      <c r="I28" s="101"/>
      <c r="J28" s="100"/>
      <c r="K28" s="101"/>
      <c r="L28" s="107"/>
      <c r="M28" s="108"/>
      <c r="N28" s="107"/>
      <c r="O28" s="59"/>
      <c r="P28" s="85"/>
      <c r="Q28" s="108"/>
    </row>
    <row r="29" spans="1:17" x14ac:dyDescent="0.35">
      <c r="A29" s="70" t="s">
        <v>87</v>
      </c>
      <c r="B29" s="71"/>
      <c r="C29" s="71"/>
      <c r="D29" s="71"/>
      <c r="E29" s="53"/>
      <c r="F29" s="102">
        <f>F24/C8</f>
        <v>3018.181818181818</v>
      </c>
      <c r="G29" s="103">
        <f>G24/1000</f>
        <v>30.181818181818183</v>
      </c>
      <c r="H29" s="102">
        <f>H24/100</f>
        <v>2886.95652173913</v>
      </c>
      <c r="I29" s="103">
        <f>I24/1000</f>
        <v>43.304347826086961</v>
      </c>
      <c r="J29" s="102">
        <f>J24/100</f>
        <v>553.33333333333326</v>
      </c>
      <c r="K29" s="103">
        <f>K24/1000</f>
        <v>276.66666666666669</v>
      </c>
      <c r="L29" s="102">
        <f>L24/100</f>
        <v>1328</v>
      </c>
      <c r="M29" s="103">
        <f>M24/1000</f>
        <v>199.2</v>
      </c>
      <c r="N29" s="110">
        <f>N24/100</f>
        <v>1073.478260869565</v>
      </c>
      <c r="O29" s="73"/>
      <c r="P29" s="74"/>
      <c r="Q29" s="111">
        <f>Q24/1000</f>
        <v>224.6521739130435</v>
      </c>
    </row>
    <row r="30" spans="1:17" x14ac:dyDescent="0.35">
      <c r="A30" s="70" t="s">
        <v>66</v>
      </c>
      <c r="B30" s="71"/>
      <c r="C30" s="71"/>
      <c r="D30" s="71"/>
      <c r="E30" s="53"/>
      <c r="F30" s="102">
        <f>C13</f>
        <v>200</v>
      </c>
      <c r="G30" s="103">
        <f>D13</f>
        <v>20</v>
      </c>
      <c r="H30" s="102">
        <v>200</v>
      </c>
      <c r="I30" s="103">
        <v>20</v>
      </c>
      <c r="J30" s="102">
        <v>200</v>
      </c>
      <c r="K30" s="103">
        <v>20</v>
      </c>
      <c r="L30" s="102">
        <v>200</v>
      </c>
      <c r="M30" s="103">
        <v>20</v>
      </c>
      <c r="N30" s="112">
        <v>200</v>
      </c>
      <c r="O30" s="73"/>
      <c r="Q30" s="113">
        <v>20</v>
      </c>
    </row>
    <row r="31" spans="1:17" ht="15" thickBot="1" x14ac:dyDescent="0.4">
      <c r="A31" s="71" t="s">
        <v>88</v>
      </c>
      <c r="B31" s="71"/>
      <c r="C31" s="71"/>
      <c r="D31" s="71"/>
      <c r="E31" s="53"/>
      <c r="F31" s="104">
        <f>SUM(F29:F30)</f>
        <v>3218.181818181818</v>
      </c>
      <c r="G31" s="105">
        <f>SUM(G29:G30)</f>
        <v>50.181818181818187</v>
      </c>
      <c r="H31" s="104">
        <f>H29+H30</f>
        <v>3086.95652173913</v>
      </c>
      <c r="I31" s="105">
        <f>I29+I30</f>
        <v>63.304347826086961</v>
      </c>
      <c r="J31" s="104">
        <f>J29+J30</f>
        <v>753.33333333333326</v>
      </c>
      <c r="K31" s="105">
        <f>K29+K30</f>
        <v>296.66666666666669</v>
      </c>
      <c r="L31" s="104">
        <f t="shared" ref="L31:M31" si="4">L29+L30</f>
        <v>1528</v>
      </c>
      <c r="M31" s="105">
        <f t="shared" si="4"/>
        <v>219.2</v>
      </c>
      <c r="N31" s="104">
        <f t="shared" ref="N31" si="5">N29+N30</f>
        <v>1273.478260869565</v>
      </c>
      <c r="O31" s="114">
        <f t="shared" ref="O31" si="6">O29+O30</f>
        <v>0</v>
      </c>
      <c r="P31" s="114">
        <f t="shared" ref="P31" si="7">P29+P30</f>
        <v>0</v>
      </c>
      <c r="Q31" s="105">
        <f t="shared" ref="Q31" si="8">Q29+Q30</f>
        <v>244.6521739130435</v>
      </c>
    </row>
    <row r="32" spans="1:17" x14ac:dyDescent="0.35">
      <c r="A32" s="46"/>
      <c r="B32" s="46"/>
      <c r="C32" s="46"/>
      <c r="D32" s="46"/>
      <c r="E32" s="46"/>
      <c r="F32" s="46"/>
      <c r="G32" s="46"/>
      <c r="H32" s="46"/>
      <c r="I32" s="46"/>
      <c r="J32" s="46"/>
      <c r="K32" s="46"/>
      <c r="L32" s="46"/>
      <c r="M32" s="46"/>
      <c r="N32" s="46"/>
      <c r="O32" s="46"/>
    </row>
    <row r="33" spans="5:15" x14ac:dyDescent="0.35">
      <c r="E33" s="75" t="s">
        <v>85</v>
      </c>
      <c r="F33" s="75"/>
      <c r="G33" s="75"/>
      <c r="H33" s="75"/>
      <c r="I33" s="75"/>
      <c r="J33" s="75"/>
      <c r="K33" s="75"/>
      <c r="L33" s="75"/>
      <c r="M33" s="75"/>
      <c r="N33" s="75"/>
      <c r="O33" s="75"/>
    </row>
  </sheetData>
  <mergeCells count="13">
    <mergeCell ref="A1:Q1"/>
    <mergeCell ref="A9:B9"/>
    <mergeCell ref="A13:B13"/>
    <mergeCell ref="A3:H3"/>
    <mergeCell ref="A5:E5"/>
    <mergeCell ref="F5:Q5"/>
    <mergeCell ref="C6:D6"/>
    <mergeCell ref="F6:G6"/>
    <mergeCell ref="H6:I6"/>
    <mergeCell ref="J6:K6"/>
    <mergeCell ref="L6:M6"/>
    <mergeCell ref="N6:Q6"/>
    <mergeCell ref="K3:L3"/>
  </mergeCells>
  <pageMargins left="0.25" right="0.25" top="0.75" bottom="0.75" header="0.3" footer="0.3"/>
  <pageSetup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Ülesanne lahendamiseks</vt:lpstr>
      <vt:lpstr>ÜL lahendus</vt:lpstr>
      <vt:lpstr>Muutuv ja püsikulud</vt:lpstr>
      <vt:lpstr>Täis- ja osakuluarvestus</vt:lpstr>
      <vt:lpstr>Näiteülesanne </vt:lpstr>
      <vt:lpstr>'Näiteülesanne '!Print_Area</vt:lpstr>
      <vt:lpstr>'Ülesanne lahendamiseks'!Print_Area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Stelmak</dc:creator>
  <cp:lastModifiedBy>Inga Stelmak</cp:lastModifiedBy>
  <cp:lastPrinted>2019-03-05T08:32:01Z</cp:lastPrinted>
  <dcterms:created xsi:type="dcterms:W3CDTF">2011-09-20T06:39:53Z</dcterms:created>
  <dcterms:modified xsi:type="dcterms:W3CDTF">2022-02-17T13:32:22Z</dcterms:modified>
</cp:coreProperties>
</file>