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elmak\Dropbox\1. TTKK\4. JUHTIMISARVESTUS\Materjalid\6. Finantsanalüüs. Vastutuskeskused\"/>
    </mc:Choice>
  </mc:AlternateContent>
  <bookViews>
    <workbookView xWindow="0" yWindow="0" windowWidth="23040" windowHeight="8676" activeTab="1"/>
  </bookViews>
  <sheets>
    <sheet name="LAHENDUSEGA" sheetId="1" r:id="rId1"/>
    <sheet name="LAHENDUSETA" sheetId="2" r:id="rId2"/>
    <sheet name="Leht3" sheetId="3" r:id="rId3"/>
  </sheets>
  <calcPr calcId="162913"/>
</workbook>
</file>

<file path=xl/calcChain.xml><?xml version="1.0" encoding="utf-8"?>
<calcChain xmlns="http://schemas.openxmlformats.org/spreadsheetml/2006/main">
  <c r="A30" i="3" l="1"/>
  <c r="A29" i="3"/>
  <c r="A28" i="3"/>
  <c r="C2" i="3"/>
  <c r="A27" i="3"/>
  <c r="B3" i="3"/>
  <c r="A25" i="3"/>
  <c r="E10" i="3"/>
  <c r="A21" i="3"/>
  <c r="A18" i="3"/>
  <c r="A15" i="3"/>
  <c r="A10" i="3"/>
  <c r="E38" i="2"/>
  <c r="E41" i="2" s="1"/>
  <c r="D17" i="2"/>
  <c r="C17" i="2"/>
  <c r="B17" i="2"/>
  <c r="E16" i="2"/>
  <c r="E33" i="2" s="1"/>
  <c r="E15" i="2"/>
  <c r="E14" i="2"/>
  <c r="E43" i="2" s="1"/>
  <c r="D13" i="2"/>
  <c r="C13" i="2"/>
  <c r="B13" i="2"/>
  <c r="E12" i="2"/>
  <c r="E11" i="2"/>
  <c r="E13" i="2" s="1"/>
  <c r="E42" i="2" s="1"/>
  <c r="E9" i="2"/>
  <c r="D8" i="2"/>
  <c r="D40" i="2" s="1"/>
  <c r="C8" i="2"/>
  <c r="C40" i="2" s="1"/>
  <c r="B8" i="2"/>
  <c r="B40" i="2" s="1"/>
  <c r="E7" i="2"/>
  <c r="D5" i="2"/>
  <c r="C5" i="2"/>
  <c r="C6" i="2" s="1"/>
  <c r="B5" i="2"/>
  <c r="B6" i="2" s="1"/>
  <c r="E4" i="2"/>
  <c r="E8" i="2" s="1"/>
  <c r="E5" i="2" l="1"/>
  <c r="B10" i="2"/>
  <c r="E44" i="2"/>
  <c r="E10" i="2"/>
  <c r="E40" i="2"/>
  <c r="C45" i="2"/>
  <c r="B45" i="2"/>
  <c r="D45" i="2"/>
  <c r="D6" i="2"/>
  <c r="E17" i="2"/>
  <c r="C10" i="2"/>
  <c r="D10" i="2"/>
  <c r="E11" i="1"/>
  <c r="E12" i="1"/>
  <c r="B13" i="1"/>
  <c r="C13" i="1"/>
  <c r="D13" i="1"/>
  <c r="E13" i="1"/>
  <c r="E14" i="1"/>
  <c r="E15" i="1"/>
  <c r="E17" i="1" s="1"/>
  <c r="E16" i="1"/>
  <c r="B17" i="1"/>
  <c r="C17" i="1"/>
  <c r="D17" i="1"/>
  <c r="E45" i="2" l="1"/>
  <c r="E32" i="2"/>
  <c r="E34" i="2" s="1"/>
  <c r="E6" i="2"/>
  <c r="E38" i="1"/>
  <c r="C43" i="1" l="1"/>
  <c r="D43" i="1"/>
  <c r="B43" i="1"/>
  <c r="B41" i="1"/>
  <c r="C41" i="1" s="1"/>
  <c r="D41" i="1" s="1"/>
  <c r="E41" i="1" s="1"/>
  <c r="C33" i="1"/>
  <c r="D33" i="1"/>
  <c r="B33" i="1"/>
  <c r="D5" i="1"/>
  <c r="D6" i="1" s="1"/>
  <c r="D20" i="1" s="1"/>
  <c r="C5" i="1"/>
  <c r="C6" i="1" s="1"/>
  <c r="C20" i="1" s="1"/>
  <c r="B5" i="1"/>
  <c r="B6" i="1" s="1"/>
  <c r="C8" i="1"/>
  <c r="C40" i="1" s="1"/>
  <c r="D8" i="1"/>
  <c r="D40" i="1" s="1"/>
  <c r="B8" i="1"/>
  <c r="B40" i="1" s="1"/>
  <c r="E33" i="1"/>
  <c r="E43" i="1"/>
  <c r="C42" i="1"/>
  <c r="C44" i="1" s="1"/>
  <c r="D42" i="1"/>
  <c r="D44" i="1" s="1"/>
  <c r="E42" i="1"/>
  <c r="B42" i="1"/>
  <c r="B44" i="1" s="1"/>
  <c r="E9" i="1"/>
  <c r="E7" i="1"/>
  <c r="E4" i="1"/>
  <c r="C25" i="1" l="1"/>
  <c r="E8" i="1"/>
  <c r="E21" i="1" s="1"/>
  <c r="B21" i="1"/>
  <c r="C21" i="1"/>
  <c r="B25" i="1"/>
  <c r="D45" i="1"/>
  <c r="E40" i="1"/>
  <c r="E10" i="1"/>
  <c r="C45" i="1"/>
  <c r="E44" i="1"/>
  <c r="B20" i="1"/>
  <c r="E6" i="1"/>
  <c r="E20" i="1" s="1"/>
  <c r="B45" i="1"/>
  <c r="B10" i="1"/>
  <c r="D10" i="1"/>
  <c r="D21" i="1"/>
  <c r="D25" i="1"/>
  <c r="C10" i="1"/>
  <c r="E5" i="1"/>
  <c r="E25" i="1" l="1"/>
  <c r="D32" i="1"/>
  <c r="D34" i="1" s="1"/>
  <c r="D29" i="1"/>
  <c r="D22" i="1"/>
  <c r="D26" i="1"/>
  <c r="B32" i="1"/>
  <c r="B34" i="1" s="1"/>
  <c r="B29" i="1"/>
  <c r="B26" i="1"/>
  <c r="B22" i="1"/>
  <c r="E26" i="1"/>
  <c r="E32" i="1"/>
  <c r="E34" i="1" s="1"/>
  <c r="E29" i="1"/>
  <c r="E22" i="1"/>
  <c r="C32" i="1"/>
  <c r="C34" i="1" s="1"/>
  <c r="C22" i="1"/>
  <c r="C26" i="1"/>
  <c r="C29" i="1"/>
  <c r="E45" i="1"/>
</calcChain>
</file>

<file path=xl/sharedStrings.xml><?xml version="1.0" encoding="utf-8"?>
<sst xmlns="http://schemas.openxmlformats.org/spreadsheetml/2006/main" count="118" uniqueCount="58">
  <si>
    <t>Näitajad</t>
  </si>
  <si>
    <t>Tartu
filiaal</t>
  </si>
  <si>
    <t>Pärnu filiaal</t>
  </si>
  <si>
    <t>Kokku</t>
  </si>
  <si>
    <t>Müügitulu</t>
  </si>
  <si>
    <t>Kulud</t>
  </si>
  <si>
    <t>Ärikasum</t>
  </si>
  <si>
    <t>Pikaajalise laenu intressid (10%)</t>
  </si>
  <si>
    <t>Puhaskasum</t>
  </si>
  <si>
    <t>Käibevara</t>
  </si>
  <si>
    <t>Põhivara</t>
  </si>
  <si>
    <t>Kokku aktiva</t>
  </si>
  <si>
    <t>Lühiajalised kohustused</t>
  </si>
  <si>
    <t>Pikaajalised kohustused</t>
  </si>
  <si>
    <t>Omakapital</t>
  </si>
  <si>
    <t>Tallinna 
filiaal</t>
  </si>
  <si>
    <t>Kokku passiva</t>
  </si>
  <si>
    <t>Näide: Oletame, et tegemist on tootmisettevõttega, kellel on kolm filiaali:</t>
  </si>
  <si>
    <t>Tootmiskulud</t>
  </si>
  <si>
    <t>Brutokasum</t>
  </si>
  <si>
    <t>Müügikäibe brutorentaablus</t>
  </si>
  <si>
    <t>Müügikäibe puhasrentaablus</t>
  </si>
  <si>
    <t>Ärirentaablus (ärikasumisiduvus)</t>
  </si>
  <si>
    <t>Müügikäiberentaablus</t>
  </si>
  <si>
    <t>kasum/müügitulu</t>
  </si>
  <si>
    <t>kasum/koguvarad</t>
  </si>
  <si>
    <t>Vararentaablus e varakasumisiduvus</t>
  </si>
  <si>
    <t>Ärikasumist lähtuv</t>
  </si>
  <si>
    <t>Puhaskasumist lähtuv</t>
  </si>
  <si>
    <t>Omakapitali rentaablus e varakasumisiduvus</t>
  </si>
  <si>
    <t>Omaapitali rentaablus</t>
  </si>
  <si>
    <t>puhaskasum/omakapital või puhaskasum/investeeritud kapital</t>
  </si>
  <si>
    <t xml:space="preserve">Jääkkasum </t>
  </si>
  <si>
    <t>Majanduslik lisandväärtus EVA = ärikasum - (kapitali hind x kasutatud kapital)</t>
  </si>
  <si>
    <t>Kapitali hind</t>
  </si>
  <si>
    <t>EVA</t>
  </si>
  <si>
    <t>lühiajalised kohustused</t>
  </si>
  <si>
    <t xml:space="preserve">Koguvara </t>
  </si>
  <si>
    <t>kasutatud kapital</t>
  </si>
  <si>
    <t>Nõutav tulumäär x investeering</t>
  </si>
  <si>
    <t>Jääkkasum = puhaskasum - (nõutav tulumäär X investeering) 15%</t>
  </si>
  <si>
    <t>Oletame, et meie näites on omakapitali hind on 18% ja ja firmal on laen 240000 intressimääraga 10%. Sellisel juhul saame kapitali keskmiseks hinnaks:</t>
  </si>
  <si>
    <t>vara</t>
  </si>
  <si>
    <t>Asjandust</t>
  </si>
  <si>
    <t>investeering</t>
  </si>
  <si>
    <t>puhaskasum</t>
  </si>
  <si>
    <t>Värgendus</t>
  </si>
  <si>
    <t>Investeerimisrentaablus</t>
  </si>
  <si>
    <t>Arvutada kogu firma vararentaablus</t>
  </si>
  <si>
    <t>Kui ei laienda tootmist</t>
  </si>
  <si>
    <t>Kui toota Asjandust</t>
  </si>
  <si>
    <t>Kui toota värgendust</t>
  </si>
  <si>
    <t>Nii asjandust jui värgendust</t>
  </si>
  <si>
    <t>1. variant</t>
  </si>
  <si>
    <t>2. variant</t>
  </si>
  <si>
    <t>3. varaint</t>
  </si>
  <si>
    <t>Jääkväärtus</t>
  </si>
  <si>
    <t>4. variant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</si>
</sst>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vertical="top"/>
    </xf>
    <xf numFmtId="164" fontId="2" fillId="0" borderId="0" xfId="1" applyNumberFormat="1" applyFont="1"/>
    <xf numFmtId="9" fontId="2" fillId="0" borderId="0" xfId="1" applyFont="1"/>
    <xf numFmtId="10" fontId="3" fillId="0" borderId="0" xfId="1" applyNumberFormat="1" applyFont="1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Fill="1" applyBorder="1"/>
    <xf numFmtId="10" fontId="2" fillId="0" borderId="0" xfId="1" applyNumberFormat="1" applyFont="1"/>
    <xf numFmtId="0" fontId="3" fillId="0" borderId="0" xfId="0" applyFont="1" applyFill="1" applyBorder="1"/>
    <xf numFmtId="3" fontId="3" fillId="0" borderId="0" xfId="0" applyNumberFormat="1" applyFont="1" applyAlignment="1">
      <alignment vertical="top"/>
    </xf>
    <xf numFmtId="164" fontId="3" fillId="0" borderId="0" xfId="1" applyNumberFormat="1" applyFont="1"/>
    <xf numFmtId="9" fontId="3" fillId="0" borderId="0" xfId="1" applyFont="1"/>
    <xf numFmtId="0" fontId="3" fillId="0" borderId="3" xfId="0" applyFont="1" applyBorder="1" applyAlignment="1">
      <alignment vertical="top" wrapText="1"/>
    </xf>
    <xf numFmtId="164" fontId="2" fillId="2" borderId="0" xfId="1" applyNumberFormat="1" applyFont="1" applyFill="1"/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9" fontId="2" fillId="2" borderId="0" xfId="1" applyFont="1" applyFill="1"/>
    <xf numFmtId="3" fontId="3" fillId="2" borderId="0" xfId="0" applyNumberFormat="1" applyFont="1" applyFill="1"/>
    <xf numFmtId="164" fontId="2" fillId="0" borderId="0" xfId="1" applyNumberFormat="1" applyFont="1" applyFill="1"/>
    <xf numFmtId="9" fontId="2" fillId="0" borderId="0" xfId="1" applyFont="1" applyFill="1"/>
    <xf numFmtId="9" fontId="3" fillId="0" borderId="0" xfId="1" applyFont="1" applyFill="1"/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36" zoomScaleNormal="136" workbookViewId="0">
      <pane ySplit="3" topLeftCell="A4" activePane="bottomLeft" state="frozen"/>
      <selection pane="bottomLeft" activeCell="B20" sqref="B20"/>
    </sheetView>
  </sheetViews>
  <sheetFormatPr defaultColWidth="9.109375" defaultRowHeight="13.8" x14ac:dyDescent="0.25"/>
  <cols>
    <col min="1" max="1" width="30.109375" style="1" customWidth="1"/>
    <col min="2" max="2" width="10.5546875" style="1" bestFit="1" customWidth="1"/>
    <col min="3" max="3" width="10.109375" style="1" bestFit="1" customWidth="1"/>
    <col min="4" max="4" width="9.44140625" style="1" bestFit="1" customWidth="1"/>
    <col min="5" max="5" width="9.44140625" style="3" bestFit="1" customWidth="1"/>
    <col min="6" max="16384" width="9.109375" style="1"/>
  </cols>
  <sheetData>
    <row r="1" spans="1:5" x14ac:dyDescent="0.25">
      <c r="A1" s="1" t="s">
        <v>17</v>
      </c>
    </row>
    <row r="3" spans="1:5" ht="27.6" x14ac:dyDescent="0.25">
      <c r="A3" s="20" t="s">
        <v>0</v>
      </c>
      <c r="B3" s="21" t="s">
        <v>15</v>
      </c>
      <c r="C3" s="21" t="s">
        <v>1</v>
      </c>
      <c r="D3" s="21" t="s">
        <v>2</v>
      </c>
      <c r="E3" s="22" t="s">
        <v>3</v>
      </c>
    </row>
    <row r="4" spans="1:5" x14ac:dyDescent="0.25">
      <c r="A4" s="1" t="s">
        <v>4</v>
      </c>
      <c r="B4" s="2">
        <v>300000</v>
      </c>
      <c r="C4" s="2">
        <v>160000</v>
      </c>
      <c r="D4" s="2">
        <v>150000</v>
      </c>
      <c r="E4" s="4">
        <f>SUM(B4:D4)</f>
        <v>610000</v>
      </c>
    </row>
    <row r="5" spans="1:5" x14ac:dyDescent="0.25">
      <c r="A5" s="1" t="s">
        <v>18</v>
      </c>
      <c r="B5" s="2">
        <f>B4*0.6</f>
        <v>180000</v>
      </c>
      <c r="C5" s="2">
        <f>C4*0.7</f>
        <v>112000</v>
      </c>
      <c r="D5" s="2">
        <f>D4*0.54</f>
        <v>81000</v>
      </c>
      <c r="E5" s="4">
        <f t="shared" ref="E5:E6" si="0">SUM(B5:D5)</f>
        <v>373000</v>
      </c>
    </row>
    <row r="6" spans="1:5" x14ac:dyDescent="0.25">
      <c r="A6" s="3" t="s">
        <v>19</v>
      </c>
      <c r="B6" s="4">
        <f>B4-B5</f>
        <v>120000</v>
      </c>
      <c r="C6" s="4">
        <f t="shared" ref="C6:D6" si="1">C4-C5</f>
        <v>48000</v>
      </c>
      <c r="D6" s="4">
        <f t="shared" si="1"/>
        <v>69000</v>
      </c>
      <c r="E6" s="4">
        <f t="shared" si="0"/>
        <v>237000</v>
      </c>
    </row>
    <row r="7" spans="1:5" x14ac:dyDescent="0.25">
      <c r="A7" s="1" t="s">
        <v>5</v>
      </c>
      <c r="B7" s="2">
        <v>220000</v>
      </c>
      <c r="C7" s="2">
        <v>112500</v>
      </c>
      <c r="D7" s="2">
        <v>120000</v>
      </c>
      <c r="E7" s="4">
        <f>SUM(B7:D7)</f>
        <v>452500</v>
      </c>
    </row>
    <row r="8" spans="1:5" x14ac:dyDescent="0.25">
      <c r="A8" s="3" t="s">
        <v>6</v>
      </c>
      <c r="B8" s="4">
        <f>B4-B7</f>
        <v>80000</v>
      </c>
      <c r="C8" s="4">
        <f t="shared" ref="C8:E8" si="2">C4-C7</f>
        <v>47500</v>
      </c>
      <c r="D8" s="4">
        <f t="shared" si="2"/>
        <v>30000</v>
      </c>
      <c r="E8" s="4">
        <f t="shared" si="2"/>
        <v>157500</v>
      </c>
    </row>
    <row r="9" spans="1:5" x14ac:dyDescent="0.25">
      <c r="A9" s="5" t="s">
        <v>7</v>
      </c>
      <c r="B9" s="6">
        <v>10000</v>
      </c>
      <c r="C9" s="6">
        <v>12000</v>
      </c>
      <c r="D9" s="6">
        <v>20000</v>
      </c>
      <c r="E9" s="15">
        <f>SUM(B9:D9)</f>
        <v>42000</v>
      </c>
    </row>
    <row r="10" spans="1:5" x14ac:dyDescent="0.25">
      <c r="A10" s="3" t="s">
        <v>8</v>
      </c>
      <c r="B10" s="4">
        <f>B8-B9</f>
        <v>70000</v>
      </c>
      <c r="C10" s="4">
        <f t="shared" ref="C10:E10" si="3">C8-C9</f>
        <v>35500</v>
      </c>
      <c r="D10" s="4">
        <f t="shared" si="3"/>
        <v>10000</v>
      </c>
      <c r="E10" s="4">
        <f t="shared" si="3"/>
        <v>115500</v>
      </c>
    </row>
    <row r="11" spans="1:5" x14ac:dyDescent="0.25">
      <c r="A11" s="1" t="s">
        <v>9</v>
      </c>
      <c r="B11" s="2">
        <v>80000</v>
      </c>
      <c r="C11" s="2">
        <v>60000</v>
      </c>
      <c r="D11" s="2">
        <v>30000</v>
      </c>
      <c r="E11" s="4">
        <f>SUM(B11:D11)</f>
        <v>170000</v>
      </c>
    </row>
    <row r="12" spans="1:5" ht="15" customHeight="1" x14ac:dyDescent="0.25">
      <c r="A12" s="1" t="s">
        <v>10</v>
      </c>
      <c r="B12" s="2">
        <v>280000</v>
      </c>
      <c r="C12" s="2">
        <v>150000</v>
      </c>
      <c r="D12" s="2">
        <v>80000</v>
      </c>
      <c r="E12" s="4">
        <f>SUM(B12:D12)</f>
        <v>510000</v>
      </c>
    </row>
    <row r="13" spans="1:5" x14ac:dyDescent="0.25">
      <c r="A13" s="3" t="s">
        <v>11</v>
      </c>
      <c r="B13" s="4">
        <f>SUM(B11:B12)</f>
        <v>360000</v>
      </c>
      <c r="C13" s="4">
        <f t="shared" ref="C13:E13" si="4">SUM(C11:C12)</f>
        <v>210000</v>
      </c>
      <c r="D13" s="4">
        <f t="shared" si="4"/>
        <v>110000</v>
      </c>
      <c r="E13" s="4">
        <f t="shared" si="4"/>
        <v>680000</v>
      </c>
    </row>
    <row r="14" spans="1:5" x14ac:dyDescent="0.25">
      <c r="A14" s="1" t="s">
        <v>12</v>
      </c>
      <c r="B14" s="2">
        <v>80000</v>
      </c>
      <c r="C14" s="2">
        <v>30000</v>
      </c>
      <c r="D14" s="2">
        <v>15000</v>
      </c>
      <c r="E14" s="4">
        <f>SUM(B14:D14)</f>
        <v>125000</v>
      </c>
    </row>
    <row r="15" spans="1:5" x14ac:dyDescent="0.25">
      <c r="A15" s="1" t="s">
        <v>13</v>
      </c>
      <c r="B15" s="2">
        <v>100000</v>
      </c>
      <c r="C15" s="2">
        <v>120000</v>
      </c>
      <c r="D15" s="2">
        <v>20000</v>
      </c>
      <c r="E15" s="4">
        <f>SUM(B15:D15)</f>
        <v>240000</v>
      </c>
    </row>
    <row r="16" spans="1:5" x14ac:dyDescent="0.25">
      <c r="A16" s="1" t="s">
        <v>14</v>
      </c>
      <c r="B16" s="2">
        <v>180000</v>
      </c>
      <c r="C16" s="2">
        <v>60000</v>
      </c>
      <c r="D16" s="2">
        <v>75000</v>
      </c>
      <c r="E16" s="4">
        <f>SUM(B16:D16)</f>
        <v>315000</v>
      </c>
    </row>
    <row r="17" spans="1:5" x14ac:dyDescent="0.25">
      <c r="A17" s="3" t="s">
        <v>16</v>
      </c>
      <c r="B17" s="4">
        <f>SUM(B14:B16)</f>
        <v>360000</v>
      </c>
      <c r="C17" s="4">
        <f t="shared" ref="C17:E17" si="5">SUM(C14:C16)</f>
        <v>210000</v>
      </c>
      <c r="D17" s="4">
        <f t="shared" si="5"/>
        <v>110000</v>
      </c>
      <c r="E17" s="4">
        <f t="shared" si="5"/>
        <v>680000</v>
      </c>
    </row>
    <row r="18" spans="1:5" x14ac:dyDescent="0.25">
      <c r="A18" s="3"/>
      <c r="B18" s="4"/>
      <c r="C18" s="4"/>
      <c r="D18" s="4"/>
      <c r="E18" s="4"/>
    </row>
    <row r="19" spans="1:5" x14ac:dyDescent="0.25">
      <c r="A19" s="3" t="s">
        <v>23</v>
      </c>
      <c r="B19" s="1" t="s">
        <v>24</v>
      </c>
    </row>
    <row r="20" spans="1:5" x14ac:dyDescent="0.25">
      <c r="A20" s="1" t="s">
        <v>20</v>
      </c>
      <c r="B20" s="7">
        <f>B6/B4</f>
        <v>0.4</v>
      </c>
      <c r="C20" s="7">
        <f>C6/C4</f>
        <v>0.3</v>
      </c>
      <c r="D20" s="19">
        <f>D6/D4</f>
        <v>0.46</v>
      </c>
      <c r="E20" s="16">
        <f>E6/E4</f>
        <v>0.38852459016393442</v>
      </c>
    </row>
    <row r="21" spans="1:5" x14ac:dyDescent="0.25">
      <c r="A21" s="1" t="s">
        <v>22</v>
      </c>
      <c r="B21" s="7">
        <f>B8/B4</f>
        <v>0.26666666666666666</v>
      </c>
      <c r="C21" s="19">
        <f>C8/C4</f>
        <v>0.296875</v>
      </c>
      <c r="D21" s="7">
        <f>D8/D4</f>
        <v>0.2</v>
      </c>
      <c r="E21" s="16">
        <f>E8/E4</f>
        <v>0.25819672131147542</v>
      </c>
    </row>
    <row r="22" spans="1:5" x14ac:dyDescent="0.25">
      <c r="A22" s="1" t="s">
        <v>21</v>
      </c>
      <c r="B22" s="19">
        <f>B10/B4</f>
        <v>0.23333333333333334</v>
      </c>
      <c r="C22" s="7">
        <f>C10/C4</f>
        <v>0.22187499999999999</v>
      </c>
      <c r="D22" s="7">
        <f>D10/D4</f>
        <v>6.6666666666666666E-2</v>
      </c>
      <c r="E22" s="16">
        <f>E10/E4</f>
        <v>0.18934426229508197</v>
      </c>
    </row>
    <row r="24" spans="1:5" x14ac:dyDescent="0.25">
      <c r="A24" s="3" t="s">
        <v>26</v>
      </c>
      <c r="C24" s="1" t="s">
        <v>25</v>
      </c>
    </row>
    <row r="25" spans="1:5" x14ac:dyDescent="0.25">
      <c r="A25" s="1" t="s">
        <v>27</v>
      </c>
      <c r="B25" s="7">
        <f>B8/B17</f>
        <v>0.22222222222222221</v>
      </c>
      <c r="C25" s="7">
        <f>C8/C17</f>
        <v>0.22619047619047619</v>
      </c>
      <c r="D25" s="19">
        <f>D8/D17</f>
        <v>0.27272727272727271</v>
      </c>
      <c r="E25" s="16">
        <f>E8/E17</f>
        <v>0.23161764705882354</v>
      </c>
    </row>
    <row r="26" spans="1:5" x14ac:dyDescent="0.25">
      <c r="A26" s="1" t="s">
        <v>28</v>
      </c>
      <c r="B26" s="19">
        <f>B10/B17</f>
        <v>0.19444444444444445</v>
      </c>
      <c r="C26" s="7">
        <f>C10/C17</f>
        <v>0.16904761904761906</v>
      </c>
      <c r="D26" s="7">
        <f>D10/D17</f>
        <v>9.0909090909090912E-2</v>
      </c>
      <c r="E26" s="16">
        <f>E10/E17</f>
        <v>0.1698529411764706</v>
      </c>
    </row>
    <row r="28" spans="1:5" x14ac:dyDescent="0.25">
      <c r="A28" s="3" t="s">
        <v>29</v>
      </c>
      <c r="D28" s="1" t="s">
        <v>31</v>
      </c>
    </row>
    <row r="29" spans="1:5" x14ac:dyDescent="0.25">
      <c r="A29" s="1" t="s">
        <v>30</v>
      </c>
      <c r="B29" s="8">
        <f>B10/B16</f>
        <v>0.3888888888888889</v>
      </c>
      <c r="C29" s="23">
        <f>C10/C16</f>
        <v>0.59166666666666667</v>
      </c>
      <c r="D29" s="8">
        <f>D10/D16</f>
        <v>0.13333333333333333</v>
      </c>
      <c r="E29" s="17">
        <f>E10/E16</f>
        <v>0.36666666666666664</v>
      </c>
    </row>
    <row r="31" spans="1:5" x14ac:dyDescent="0.25">
      <c r="A31" s="1" t="s">
        <v>40</v>
      </c>
    </row>
    <row r="32" spans="1:5" x14ac:dyDescent="0.25">
      <c r="A32" s="1" t="s">
        <v>8</v>
      </c>
      <c r="B32" s="2">
        <f>B10</f>
        <v>70000</v>
      </c>
      <c r="C32" s="2">
        <f>C10</f>
        <v>35500</v>
      </c>
      <c r="D32" s="2">
        <f>D10</f>
        <v>10000</v>
      </c>
      <c r="E32" s="4">
        <f>E10</f>
        <v>115500</v>
      </c>
    </row>
    <row r="33" spans="1:5" x14ac:dyDescent="0.25">
      <c r="A33" s="1" t="s">
        <v>39</v>
      </c>
      <c r="B33" s="2">
        <f>B16*15%</f>
        <v>27000</v>
      </c>
      <c r="C33" s="2">
        <f t="shared" ref="C33:E33" si="6">C16*15%</f>
        <v>9000</v>
      </c>
      <c r="D33" s="2">
        <f t="shared" si="6"/>
        <v>11250</v>
      </c>
      <c r="E33" s="4">
        <f t="shared" si="6"/>
        <v>47250</v>
      </c>
    </row>
    <row r="34" spans="1:5" x14ac:dyDescent="0.25">
      <c r="A34" s="3" t="s">
        <v>32</v>
      </c>
      <c r="B34" s="24">
        <f>B32-B33</f>
        <v>43000</v>
      </c>
      <c r="C34" s="4">
        <f t="shared" ref="C34:E34" si="7">C32-C33</f>
        <v>26500</v>
      </c>
      <c r="D34" s="4">
        <f t="shared" si="7"/>
        <v>-1250</v>
      </c>
      <c r="E34" s="4">
        <f t="shared" si="7"/>
        <v>68250</v>
      </c>
    </row>
    <row r="35" spans="1:5" x14ac:dyDescent="0.25">
      <c r="B35" s="2"/>
      <c r="C35" s="2"/>
      <c r="D35" s="2"/>
      <c r="E35" s="4"/>
    </row>
    <row r="36" spans="1:5" x14ac:dyDescent="0.25">
      <c r="A36" s="1" t="s">
        <v>33</v>
      </c>
    </row>
    <row r="37" spans="1:5" x14ac:dyDescent="0.25">
      <c r="A37" s="32" t="s">
        <v>41</v>
      </c>
      <c r="B37" s="32"/>
      <c r="C37" s="32"/>
      <c r="D37" s="32"/>
      <c r="E37" s="32"/>
    </row>
    <row r="38" spans="1:5" x14ac:dyDescent="0.25">
      <c r="A38" s="1" t="s">
        <v>34</v>
      </c>
      <c r="E38" s="9">
        <f>((240000*10%)+(18%*315000))/(240000+315000)</f>
        <v>0.14540540540540542</v>
      </c>
    </row>
    <row r="39" spans="1:5" ht="27.6" x14ac:dyDescent="0.25">
      <c r="A39" s="10" t="s">
        <v>35</v>
      </c>
      <c r="B39" s="11" t="s">
        <v>15</v>
      </c>
      <c r="C39" s="11" t="s">
        <v>1</v>
      </c>
      <c r="D39" s="11" t="s">
        <v>2</v>
      </c>
      <c r="E39" s="18" t="s">
        <v>3</v>
      </c>
    </row>
    <row r="40" spans="1:5" x14ac:dyDescent="0.25">
      <c r="A40" s="12" t="s">
        <v>6</v>
      </c>
      <c r="B40" s="2">
        <f>B8</f>
        <v>80000</v>
      </c>
      <c r="C40" s="2">
        <f>C8</f>
        <v>47500</v>
      </c>
      <c r="D40" s="2">
        <f>D8</f>
        <v>30000</v>
      </c>
      <c r="E40" s="4">
        <f>E8</f>
        <v>157500</v>
      </c>
    </row>
    <row r="41" spans="1:5" x14ac:dyDescent="0.25">
      <c r="A41" s="12" t="s">
        <v>34</v>
      </c>
      <c r="B41" s="13">
        <f>E38</f>
        <v>0.14540540540540542</v>
      </c>
      <c r="C41" s="13">
        <f>B41</f>
        <v>0.14540540540540542</v>
      </c>
      <c r="D41" s="13">
        <f t="shared" ref="D41:E41" si="8">C41</f>
        <v>0.14540540540540542</v>
      </c>
      <c r="E41" s="9">
        <f t="shared" si="8"/>
        <v>0.14540540540540542</v>
      </c>
    </row>
    <row r="42" spans="1:5" x14ac:dyDescent="0.25">
      <c r="A42" s="12" t="s">
        <v>37</v>
      </c>
      <c r="B42" s="2">
        <f>B13</f>
        <v>360000</v>
      </c>
      <c r="C42" s="2">
        <f t="shared" ref="C42:E42" si="9">C13</f>
        <v>210000</v>
      </c>
      <c r="D42" s="2">
        <f t="shared" si="9"/>
        <v>110000</v>
      </c>
      <c r="E42" s="4">
        <f t="shared" si="9"/>
        <v>680000</v>
      </c>
    </row>
    <row r="43" spans="1:5" x14ac:dyDescent="0.25">
      <c r="A43" s="12" t="s">
        <v>36</v>
      </c>
      <c r="B43" s="2">
        <f>B14</f>
        <v>80000</v>
      </c>
      <c r="C43" s="2">
        <f t="shared" ref="C43:E43" si="10">C14</f>
        <v>30000</v>
      </c>
      <c r="D43" s="2">
        <f t="shared" si="10"/>
        <v>15000</v>
      </c>
      <c r="E43" s="4">
        <f t="shared" si="10"/>
        <v>125000</v>
      </c>
    </row>
    <row r="44" spans="1:5" x14ac:dyDescent="0.25">
      <c r="A44" s="12" t="s">
        <v>38</v>
      </c>
      <c r="B44" s="2">
        <f>B42-B43</f>
        <v>280000</v>
      </c>
      <c r="C44" s="2">
        <f t="shared" ref="C44:E44" si="11">C42-C43</f>
        <v>180000</v>
      </c>
      <c r="D44" s="2">
        <f t="shared" si="11"/>
        <v>95000</v>
      </c>
      <c r="E44" s="4">
        <f t="shared" si="11"/>
        <v>555000</v>
      </c>
    </row>
    <row r="45" spans="1:5" x14ac:dyDescent="0.25">
      <c r="A45" s="14" t="s">
        <v>35</v>
      </c>
      <c r="B45" s="24">
        <f>B40-(B41*B44)</f>
        <v>39286.486486486479</v>
      </c>
      <c r="C45" s="4">
        <f t="shared" ref="C45:E45" si="12">C40-(C41*C44)</f>
        <v>21327.027027027023</v>
      </c>
      <c r="D45" s="4">
        <f t="shared" si="12"/>
        <v>16186.486486486485</v>
      </c>
      <c r="E45" s="4">
        <f t="shared" si="12"/>
        <v>76799.999999999985</v>
      </c>
    </row>
  </sheetData>
  <mergeCells count="1">
    <mergeCell ref="A37:E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5" workbookViewId="0">
      <selection activeCell="E17" sqref="E17"/>
    </sheetView>
  </sheetViews>
  <sheetFormatPr defaultColWidth="9.109375" defaultRowHeight="13.8" x14ac:dyDescent="0.25"/>
  <cols>
    <col min="1" max="1" width="30.109375" style="1" customWidth="1"/>
    <col min="2" max="2" width="10.5546875" style="1" bestFit="1" customWidth="1"/>
    <col min="3" max="3" width="10.109375" style="1" bestFit="1" customWidth="1"/>
    <col min="4" max="4" width="9.44140625" style="1" bestFit="1" customWidth="1"/>
    <col min="5" max="5" width="9.44140625" style="3" bestFit="1" customWidth="1"/>
    <col min="6" max="16384" width="9.109375" style="1"/>
  </cols>
  <sheetData>
    <row r="1" spans="1:5" x14ac:dyDescent="0.25">
      <c r="A1" s="1" t="s">
        <v>17</v>
      </c>
    </row>
    <row r="2" spans="1:5" ht="6.75" customHeight="1" x14ac:dyDescent="0.25"/>
    <row r="3" spans="1:5" ht="27.6" x14ac:dyDescent="0.25">
      <c r="A3" s="20" t="s">
        <v>0</v>
      </c>
      <c r="B3" s="21" t="s">
        <v>15</v>
      </c>
      <c r="C3" s="21" t="s">
        <v>1</v>
      </c>
      <c r="D3" s="21" t="s">
        <v>2</v>
      </c>
      <c r="E3" s="22" t="s">
        <v>3</v>
      </c>
    </row>
    <row r="4" spans="1:5" x14ac:dyDescent="0.25">
      <c r="A4" s="1" t="s">
        <v>4</v>
      </c>
      <c r="B4" s="2">
        <v>300000</v>
      </c>
      <c r="C4" s="2">
        <v>160000</v>
      </c>
      <c r="D4" s="2">
        <v>150000</v>
      </c>
      <c r="E4" s="4">
        <f>SUM(B4:D4)</f>
        <v>610000</v>
      </c>
    </row>
    <row r="5" spans="1:5" x14ac:dyDescent="0.25">
      <c r="A5" s="1" t="s">
        <v>18</v>
      </c>
      <c r="B5" s="2">
        <f>B4*0.6</f>
        <v>180000</v>
      </c>
      <c r="C5" s="2">
        <f>C4*0.7</f>
        <v>112000</v>
      </c>
      <c r="D5" s="2">
        <f>D4*0.54</f>
        <v>81000</v>
      </c>
      <c r="E5" s="4">
        <f t="shared" ref="E5:E6" si="0">SUM(B5:D5)</f>
        <v>373000</v>
      </c>
    </row>
    <row r="6" spans="1:5" x14ac:dyDescent="0.25">
      <c r="A6" s="3" t="s">
        <v>19</v>
      </c>
      <c r="B6" s="4">
        <f>B4-B5</f>
        <v>120000</v>
      </c>
      <c r="C6" s="4">
        <f t="shared" ref="C6:D6" si="1">C4-C5</f>
        <v>48000</v>
      </c>
      <c r="D6" s="4">
        <f t="shared" si="1"/>
        <v>69000</v>
      </c>
      <c r="E6" s="4">
        <f t="shared" si="0"/>
        <v>237000</v>
      </c>
    </row>
    <row r="7" spans="1:5" x14ac:dyDescent="0.25">
      <c r="A7" s="1" t="s">
        <v>5</v>
      </c>
      <c r="B7" s="2">
        <v>220000</v>
      </c>
      <c r="C7" s="2">
        <v>112500</v>
      </c>
      <c r="D7" s="2">
        <v>120000</v>
      </c>
      <c r="E7" s="4">
        <f>SUM(B7:D7)</f>
        <v>452500</v>
      </c>
    </row>
    <row r="8" spans="1:5" x14ac:dyDescent="0.25">
      <c r="A8" s="3" t="s">
        <v>6</v>
      </c>
      <c r="B8" s="4">
        <f>B4-B7</f>
        <v>80000</v>
      </c>
      <c r="C8" s="4">
        <f t="shared" ref="C8:E8" si="2">C4-C7</f>
        <v>47500</v>
      </c>
      <c r="D8" s="4">
        <f t="shared" si="2"/>
        <v>30000</v>
      </c>
      <c r="E8" s="4">
        <f t="shared" si="2"/>
        <v>157500</v>
      </c>
    </row>
    <row r="9" spans="1:5" x14ac:dyDescent="0.25">
      <c r="A9" s="5" t="s">
        <v>7</v>
      </c>
      <c r="B9" s="6">
        <v>10000</v>
      </c>
      <c r="C9" s="6">
        <v>12000</v>
      </c>
      <c r="D9" s="6">
        <v>20000</v>
      </c>
      <c r="E9" s="15">
        <f>SUM(B9:D9)</f>
        <v>42000</v>
      </c>
    </row>
    <row r="10" spans="1:5" x14ac:dyDescent="0.25">
      <c r="A10" s="3" t="s">
        <v>8</v>
      </c>
      <c r="B10" s="4">
        <f>B8-B9</f>
        <v>70000</v>
      </c>
      <c r="C10" s="4">
        <f t="shared" ref="C10:E10" si="3">C8-C9</f>
        <v>35500</v>
      </c>
      <c r="D10" s="4">
        <f t="shared" si="3"/>
        <v>10000</v>
      </c>
      <c r="E10" s="4">
        <f t="shared" si="3"/>
        <v>115500</v>
      </c>
    </row>
    <row r="11" spans="1:5" x14ac:dyDescent="0.25">
      <c r="A11" s="1" t="s">
        <v>9</v>
      </c>
      <c r="B11" s="2">
        <v>80000</v>
      </c>
      <c r="C11" s="2">
        <v>60000</v>
      </c>
      <c r="D11" s="2">
        <v>30000</v>
      </c>
      <c r="E11" s="4">
        <f>SUM(B11:D11)</f>
        <v>170000</v>
      </c>
    </row>
    <row r="12" spans="1:5" ht="15" customHeight="1" x14ac:dyDescent="0.25">
      <c r="A12" s="1" t="s">
        <v>10</v>
      </c>
      <c r="B12" s="2">
        <v>280000</v>
      </c>
      <c r="C12" s="2">
        <v>150000</v>
      </c>
      <c r="D12" s="2">
        <v>80000</v>
      </c>
      <c r="E12" s="4">
        <f>SUM(B12:D12)</f>
        <v>510000</v>
      </c>
    </row>
    <row r="13" spans="1:5" x14ac:dyDescent="0.25">
      <c r="A13" s="3" t="s">
        <v>11</v>
      </c>
      <c r="B13" s="4">
        <f>SUM(B11:B12)</f>
        <v>360000</v>
      </c>
      <c r="C13" s="4">
        <f t="shared" ref="C13:E13" si="4">SUM(C11:C12)</f>
        <v>210000</v>
      </c>
      <c r="D13" s="4">
        <f t="shared" si="4"/>
        <v>110000</v>
      </c>
      <c r="E13" s="4">
        <f t="shared" si="4"/>
        <v>680000</v>
      </c>
    </row>
    <row r="14" spans="1:5" x14ac:dyDescent="0.25">
      <c r="A14" s="1" t="s">
        <v>12</v>
      </c>
      <c r="B14" s="2">
        <v>80000</v>
      </c>
      <c r="C14" s="2">
        <v>30000</v>
      </c>
      <c r="D14" s="2">
        <v>15000</v>
      </c>
      <c r="E14" s="4">
        <f>SUM(B14:D14)</f>
        <v>125000</v>
      </c>
    </row>
    <row r="15" spans="1:5" x14ac:dyDescent="0.25">
      <c r="A15" s="1" t="s">
        <v>13</v>
      </c>
      <c r="B15" s="2">
        <v>100000</v>
      </c>
      <c r="C15" s="2">
        <v>120000</v>
      </c>
      <c r="D15" s="2">
        <v>20000</v>
      </c>
      <c r="E15" s="4">
        <f>SUM(B15:D15)</f>
        <v>240000</v>
      </c>
    </row>
    <row r="16" spans="1:5" x14ac:dyDescent="0.25">
      <c r="A16" s="1" t="s">
        <v>14</v>
      </c>
      <c r="B16" s="2">
        <v>180000</v>
      </c>
      <c r="C16" s="2">
        <v>60000</v>
      </c>
      <c r="D16" s="2">
        <v>75000</v>
      </c>
      <c r="E16" s="4">
        <f>SUM(B16:D16)</f>
        <v>315000</v>
      </c>
    </row>
    <row r="17" spans="1:5" x14ac:dyDescent="0.25">
      <c r="A17" s="3" t="s">
        <v>16</v>
      </c>
      <c r="B17" s="4">
        <f>SUM(B14:B16)</f>
        <v>360000</v>
      </c>
      <c r="C17" s="4">
        <f t="shared" ref="C17:E17" si="5">SUM(C14:C16)</f>
        <v>210000</v>
      </c>
      <c r="D17" s="4">
        <f t="shared" si="5"/>
        <v>110000</v>
      </c>
      <c r="E17" s="4">
        <f t="shared" si="5"/>
        <v>680000</v>
      </c>
    </row>
    <row r="18" spans="1:5" x14ac:dyDescent="0.25">
      <c r="A18" s="3"/>
      <c r="B18" s="4"/>
      <c r="C18" s="4"/>
      <c r="D18" s="4"/>
      <c r="E18" s="4"/>
    </row>
    <row r="19" spans="1:5" x14ac:dyDescent="0.25">
      <c r="A19" s="3" t="s">
        <v>23</v>
      </c>
      <c r="B19" s="1" t="s">
        <v>24</v>
      </c>
    </row>
    <row r="20" spans="1:5" x14ac:dyDescent="0.25">
      <c r="A20" s="1" t="s">
        <v>20</v>
      </c>
      <c r="B20" s="25"/>
      <c r="C20" s="25"/>
      <c r="D20" s="25"/>
      <c r="E20" s="16"/>
    </row>
    <row r="21" spans="1:5" x14ac:dyDescent="0.25">
      <c r="A21" s="1" t="s">
        <v>22</v>
      </c>
      <c r="B21" s="25"/>
      <c r="C21" s="25"/>
      <c r="D21" s="25"/>
      <c r="E21" s="16"/>
    </row>
    <row r="22" spans="1:5" x14ac:dyDescent="0.25">
      <c r="A22" s="1" t="s">
        <v>21</v>
      </c>
      <c r="B22" s="25"/>
      <c r="C22" s="25"/>
      <c r="D22" s="25"/>
      <c r="E22" s="16"/>
    </row>
    <row r="24" spans="1:5" x14ac:dyDescent="0.25">
      <c r="A24" s="3" t="s">
        <v>26</v>
      </c>
      <c r="C24" s="1" t="s">
        <v>25</v>
      </c>
    </row>
    <row r="25" spans="1:5" x14ac:dyDescent="0.25">
      <c r="A25" s="1" t="s">
        <v>27</v>
      </c>
      <c r="B25" s="7"/>
      <c r="C25" s="7"/>
      <c r="D25" s="7"/>
      <c r="E25" s="16"/>
    </row>
    <row r="26" spans="1:5" x14ac:dyDescent="0.25">
      <c r="A26" s="1" t="s">
        <v>28</v>
      </c>
      <c r="B26" s="7"/>
      <c r="C26" s="7"/>
      <c r="D26" s="7"/>
      <c r="E26" s="16"/>
    </row>
    <row r="28" spans="1:5" x14ac:dyDescent="0.25">
      <c r="A28" s="3" t="s">
        <v>29</v>
      </c>
      <c r="D28" s="1" t="s">
        <v>31</v>
      </c>
    </row>
    <row r="29" spans="1:5" x14ac:dyDescent="0.25">
      <c r="A29" s="1" t="s">
        <v>30</v>
      </c>
      <c r="B29" s="26"/>
      <c r="C29" s="26"/>
      <c r="D29" s="26"/>
      <c r="E29" s="27"/>
    </row>
    <row r="31" spans="1:5" x14ac:dyDescent="0.25">
      <c r="A31" s="1" t="s">
        <v>40</v>
      </c>
    </row>
    <row r="32" spans="1:5" x14ac:dyDescent="0.25">
      <c r="A32" s="1" t="s">
        <v>8</v>
      </c>
      <c r="B32" s="2"/>
      <c r="C32" s="2"/>
      <c r="D32" s="2"/>
      <c r="E32" s="4">
        <f>E10</f>
        <v>115500</v>
      </c>
    </row>
    <row r="33" spans="1:5" x14ac:dyDescent="0.25">
      <c r="A33" s="1" t="s">
        <v>39</v>
      </c>
      <c r="B33" s="2"/>
      <c r="C33" s="2"/>
      <c r="D33" s="2"/>
      <c r="E33" s="4">
        <f t="shared" ref="E33" si="6">E16*15%</f>
        <v>47250</v>
      </c>
    </row>
    <row r="34" spans="1:5" x14ac:dyDescent="0.25">
      <c r="A34" s="3" t="s">
        <v>32</v>
      </c>
      <c r="B34" s="24"/>
      <c r="C34" s="4"/>
      <c r="D34" s="4"/>
      <c r="E34" s="4">
        <f t="shared" ref="E34" si="7">E32-E33</f>
        <v>68250</v>
      </c>
    </row>
    <row r="35" spans="1:5" x14ac:dyDescent="0.25">
      <c r="B35" s="2"/>
      <c r="C35" s="2"/>
      <c r="D35" s="2"/>
      <c r="E35" s="4"/>
    </row>
    <row r="36" spans="1:5" x14ac:dyDescent="0.25">
      <c r="A36" s="1" t="s">
        <v>33</v>
      </c>
    </row>
    <row r="37" spans="1:5" x14ac:dyDescent="0.25">
      <c r="A37" s="32" t="s">
        <v>41</v>
      </c>
      <c r="B37" s="32"/>
      <c r="C37" s="32"/>
      <c r="D37" s="32"/>
      <c r="E37" s="32"/>
    </row>
    <row r="38" spans="1:5" x14ac:dyDescent="0.25">
      <c r="A38" s="3" t="s">
        <v>34</v>
      </c>
      <c r="E38" s="9">
        <f>((240000*10%)+(18%*315000))/(240000+315000)</f>
        <v>0.14540540540540542</v>
      </c>
    </row>
    <row r="39" spans="1:5" ht="27.6" x14ac:dyDescent="0.25">
      <c r="A39" s="10" t="s">
        <v>35</v>
      </c>
      <c r="B39" s="11" t="s">
        <v>15</v>
      </c>
      <c r="C39" s="11" t="s">
        <v>1</v>
      </c>
      <c r="D39" s="11" t="s">
        <v>2</v>
      </c>
      <c r="E39" s="18" t="s">
        <v>3</v>
      </c>
    </row>
    <row r="40" spans="1:5" x14ac:dyDescent="0.25">
      <c r="A40" s="12" t="s">
        <v>6</v>
      </c>
      <c r="B40" s="2">
        <f>B8</f>
        <v>80000</v>
      </c>
      <c r="C40" s="2">
        <f>C8</f>
        <v>47500</v>
      </c>
      <c r="D40" s="2">
        <f>D8</f>
        <v>30000</v>
      </c>
      <c r="E40" s="4">
        <f>E8</f>
        <v>157500</v>
      </c>
    </row>
    <row r="41" spans="1:5" x14ac:dyDescent="0.25">
      <c r="A41" s="12" t="s">
        <v>34</v>
      </c>
      <c r="B41" s="13"/>
      <c r="C41" s="13"/>
      <c r="D41" s="13"/>
      <c r="E41" s="9">
        <f t="shared" ref="E41" si="8">D41</f>
        <v>0</v>
      </c>
    </row>
    <row r="42" spans="1:5" x14ac:dyDescent="0.25">
      <c r="A42" s="12" t="s">
        <v>37</v>
      </c>
      <c r="B42" s="2"/>
      <c r="C42" s="2"/>
      <c r="D42" s="2"/>
      <c r="E42" s="4">
        <f t="shared" ref="E42:E43" si="9">E13</f>
        <v>680000</v>
      </c>
    </row>
    <row r="43" spans="1:5" x14ac:dyDescent="0.25">
      <c r="A43" s="12" t="s">
        <v>36</v>
      </c>
      <c r="B43" s="2"/>
      <c r="C43" s="2"/>
      <c r="D43" s="2"/>
      <c r="E43" s="4">
        <f t="shared" si="9"/>
        <v>125000</v>
      </c>
    </row>
    <row r="44" spans="1:5" x14ac:dyDescent="0.25">
      <c r="A44" s="12" t="s">
        <v>38</v>
      </c>
      <c r="B44" s="2"/>
      <c r="C44" s="2"/>
      <c r="D44" s="2"/>
      <c r="E44" s="4">
        <f t="shared" ref="E44" si="10">E42-E43</f>
        <v>555000</v>
      </c>
    </row>
    <row r="45" spans="1:5" x14ac:dyDescent="0.25">
      <c r="A45" s="14" t="s">
        <v>35</v>
      </c>
      <c r="B45" s="24">
        <f>B40-(B41*B44)</f>
        <v>80000</v>
      </c>
      <c r="C45" s="4">
        <f t="shared" ref="C45:E45" si="11">C40-(C41*C44)</f>
        <v>47500</v>
      </c>
      <c r="D45" s="4">
        <f t="shared" si="11"/>
        <v>30000</v>
      </c>
      <c r="E45" s="4">
        <f t="shared" si="11"/>
        <v>157500</v>
      </c>
    </row>
  </sheetData>
  <mergeCells count="1">
    <mergeCell ref="A37:E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30" sqref="A30"/>
    </sheetView>
  </sheetViews>
  <sheetFormatPr defaultRowHeight="14.4" x14ac:dyDescent="0.3"/>
  <cols>
    <col min="1" max="1" width="11.44140625" bestFit="1" customWidth="1"/>
  </cols>
  <sheetData>
    <row r="2" spans="1:6" x14ac:dyDescent="0.3">
      <c r="A2" s="28">
        <v>30000000</v>
      </c>
      <c r="B2" t="s">
        <v>42</v>
      </c>
      <c r="C2">
        <f>A2*0.16</f>
        <v>4800000</v>
      </c>
    </row>
    <row r="3" spans="1:6" x14ac:dyDescent="0.3">
      <c r="A3" s="28">
        <v>8000000</v>
      </c>
      <c r="B3">
        <f>A3/A2</f>
        <v>0.26666666666666666</v>
      </c>
    </row>
    <row r="4" spans="1:6" x14ac:dyDescent="0.3">
      <c r="A4" s="28"/>
    </row>
    <row r="5" spans="1:6" x14ac:dyDescent="0.3">
      <c r="A5" s="28" t="s">
        <v>43</v>
      </c>
      <c r="E5" t="s">
        <v>46</v>
      </c>
    </row>
    <row r="6" spans="1:6" x14ac:dyDescent="0.3">
      <c r="A6" s="28">
        <v>5000000</v>
      </c>
      <c r="B6" t="s">
        <v>44</v>
      </c>
      <c r="E6" s="28">
        <v>6000000</v>
      </c>
      <c r="F6" t="s">
        <v>44</v>
      </c>
    </row>
    <row r="7" spans="1:6" x14ac:dyDescent="0.3">
      <c r="A7" s="28">
        <v>1100000</v>
      </c>
      <c r="B7" t="s">
        <v>45</v>
      </c>
      <c r="E7" s="28">
        <v>1500000</v>
      </c>
      <c r="F7" t="s">
        <v>45</v>
      </c>
    </row>
    <row r="9" spans="1:6" x14ac:dyDescent="0.3">
      <c r="A9" t="s">
        <v>47</v>
      </c>
    </row>
    <row r="10" spans="1:6" x14ac:dyDescent="0.3">
      <c r="A10" s="29">
        <f>A7/A6</f>
        <v>0.22</v>
      </c>
      <c r="E10" s="29">
        <f>E7/E6</f>
        <v>0.25</v>
      </c>
    </row>
    <row r="12" spans="1:6" x14ac:dyDescent="0.3">
      <c r="A12" t="s">
        <v>48</v>
      </c>
    </row>
    <row r="13" spans="1:6" x14ac:dyDescent="0.3">
      <c r="A13" t="s">
        <v>49</v>
      </c>
    </row>
    <row r="15" spans="1:6" x14ac:dyDescent="0.3">
      <c r="A15" s="29">
        <f>A3/A2</f>
        <v>0.26666666666666666</v>
      </c>
    </row>
    <row r="16" spans="1:6" x14ac:dyDescent="0.3">
      <c r="A16" s="29"/>
    </row>
    <row r="17" spans="1:5" x14ac:dyDescent="0.3">
      <c r="A17" t="s">
        <v>50</v>
      </c>
    </row>
    <row r="18" spans="1:5" x14ac:dyDescent="0.3">
      <c r="A18" s="31">
        <f>(A7+A3)/(A6+A2)</f>
        <v>0.26</v>
      </c>
    </row>
    <row r="20" spans="1:5" x14ac:dyDescent="0.3">
      <c r="A20" t="s">
        <v>51</v>
      </c>
    </row>
    <row r="21" spans="1:5" x14ac:dyDescent="0.3">
      <c r="A21" s="30">
        <f>(A3+E7)/(A2+E6)</f>
        <v>0.2638888888888889</v>
      </c>
    </row>
    <row r="23" spans="1:5" x14ac:dyDescent="0.3">
      <c r="A23" t="s">
        <v>52</v>
      </c>
    </row>
    <row r="25" spans="1:5" x14ac:dyDescent="0.3">
      <c r="A25" s="29">
        <f>(A3+A7+E7)/(A2+A6+E6)</f>
        <v>0.25853658536585367</v>
      </c>
    </row>
    <row r="26" spans="1:5" x14ac:dyDescent="0.3">
      <c r="A26" t="s">
        <v>56</v>
      </c>
    </row>
    <row r="27" spans="1:5" x14ac:dyDescent="0.3">
      <c r="A27" s="28">
        <f>A3-(0.16*A2)</f>
        <v>3200000</v>
      </c>
      <c r="B27" t="s">
        <v>53</v>
      </c>
    </row>
    <row r="28" spans="1:5" x14ac:dyDescent="0.3">
      <c r="A28" s="28">
        <f>(A7+A3)-(0.16*(A2+A6))</f>
        <v>3500000</v>
      </c>
      <c r="B28" t="s">
        <v>54</v>
      </c>
      <c r="D28" s="28"/>
    </row>
    <row r="29" spans="1:5" x14ac:dyDescent="0.3">
      <c r="A29" s="28">
        <f>(A3+E7)-(0.16*(A2+E6))</f>
        <v>3740000</v>
      </c>
      <c r="B29" t="s">
        <v>55</v>
      </c>
      <c r="E29" s="28"/>
    </row>
    <row r="30" spans="1:5" x14ac:dyDescent="0.3">
      <c r="A30" s="28">
        <f>((A3+A7+E7)-(A2+A6+E6)*0.16)</f>
        <v>4040000</v>
      </c>
      <c r="B30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LAHENDUSEGA</vt:lpstr>
      <vt:lpstr>LAHENDUSETA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dcterms:created xsi:type="dcterms:W3CDTF">2017-02-13T12:04:23Z</dcterms:created>
  <dcterms:modified xsi:type="dcterms:W3CDTF">2020-11-13T09:01:28Z</dcterms:modified>
</cp:coreProperties>
</file>