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TTK\TTK projektid\IKT projekt\Praktiline arendus\Teema 5 Pidurid\"/>
    </mc:Choice>
  </mc:AlternateContent>
  <xr:revisionPtr revIDLastSave="0" documentId="13_ncr:1_{A7D6DE89-5BBC-45DC-96BA-6D68EA22543A}" xr6:coauthVersionLast="47" xr6:coauthVersionMax="47" xr10:uidLastSave="{00000000-0000-0000-0000-000000000000}"/>
  <bookViews>
    <workbookView xWindow="-110" yWindow="-110" windowWidth="19420" windowHeight="10420" activeTab="1" xr2:uid="{E1F865DE-B1F9-4F07-9377-C7BD07B5C5FC}"/>
  </bookViews>
  <sheets>
    <sheet name="Ajam ja mehhanismid" sheetId="3" r:id="rId1"/>
    <sheet name="Pidurite balanss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4" l="1"/>
  <c r="D34" i="4" s="1"/>
  <c r="D15" i="4"/>
  <c r="D36" i="4" s="1"/>
  <c r="D33" i="4"/>
  <c r="D27" i="4"/>
  <c r="D14" i="4"/>
  <c r="D10" i="4"/>
  <c r="D25" i="4" s="1"/>
  <c r="D7" i="4"/>
  <c r="D22" i="4" s="1"/>
  <c r="D23" i="4" s="1"/>
  <c r="D35" i="4" l="1"/>
  <c r="D20" i="4"/>
  <c r="D21" i="4" s="1"/>
  <c r="D24" i="4"/>
  <c r="D42" i="4"/>
  <c r="M14" i="4" s="1"/>
  <c r="D37" i="4"/>
  <c r="D44" i="4"/>
  <c r="R14" i="4" s="1"/>
  <c r="D26" i="4"/>
  <c r="D28" i="4" s="1"/>
  <c r="D46" i="4"/>
  <c r="M30" i="4" s="1"/>
  <c r="D48" i="4"/>
  <c r="R30" i="4" s="1"/>
  <c r="V14" i="4" l="1"/>
  <c r="V30" i="4"/>
  <c r="D38" i="4"/>
  <c r="D39" i="4" s="1"/>
  <c r="D40" i="4"/>
  <c r="D41" i="4" s="1"/>
  <c r="D50" i="4"/>
  <c r="D43" i="4" s="1"/>
  <c r="M16" i="4" s="1"/>
  <c r="E98" i="3"/>
  <c r="E99" i="3"/>
  <c r="E105" i="3"/>
  <c r="E83" i="3"/>
  <c r="E84" i="3" s="1"/>
  <c r="E47" i="3"/>
  <c r="E89" i="3"/>
  <c r="E66" i="3"/>
  <c r="E63" i="3"/>
  <c r="E50" i="3"/>
  <c r="E35" i="3"/>
  <c r="E37" i="3" s="1"/>
  <c r="E19" i="3"/>
  <c r="E22" i="3" s="1"/>
  <c r="D45" i="4" l="1"/>
  <c r="R16" i="4" s="1"/>
  <c r="V16" i="4" s="1"/>
  <c r="D49" i="4"/>
  <c r="R32" i="4" s="1"/>
  <c r="D47" i="4"/>
  <c r="M32" i="4" s="1"/>
  <c r="E100" i="3"/>
  <c r="E39" i="3"/>
  <c r="E85" i="3" s="1"/>
  <c r="E67" i="3"/>
  <c r="E51" i="3"/>
  <c r="V32" i="4" l="1"/>
  <c r="E86" i="3"/>
  <c r="E87" i="3" s="1"/>
  <c r="E90" i="3" s="1"/>
  <c r="E101" i="3"/>
  <c r="E102" i="3" s="1"/>
  <c r="E103" i="3" s="1"/>
  <c r="E106" i="3" s="1"/>
  <c r="E107" i="3" s="1"/>
  <c r="E108" i="3" s="1"/>
  <c r="E71" i="3"/>
  <c r="E55" i="3"/>
  <c r="E74" i="3" l="1"/>
  <c r="E75" i="3" s="1"/>
  <c r="E91" i="3"/>
  <c r="E92" i="3" s="1"/>
  <c r="E111" i="3" l="1"/>
  <c r="E93" i="3"/>
  <c r="E112" i="3" l="1"/>
  <c r="E109" i="3"/>
</calcChain>
</file>

<file path=xl/sharedStrings.xml><?xml version="1.0" encoding="utf-8"?>
<sst xmlns="http://schemas.openxmlformats.org/spreadsheetml/2006/main" count="232" uniqueCount="130">
  <si>
    <t>Piduriajami arvutus</t>
  </si>
  <si>
    <t>Lähteparameetrid:</t>
  </si>
  <si>
    <t>kg</t>
  </si>
  <si>
    <t>m/s2</t>
  </si>
  <si>
    <t>N</t>
  </si>
  <si>
    <t>m</t>
  </si>
  <si>
    <t>Nm</t>
  </si>
  <si>
    <t>Pa</t>
  </si>
  <si>
    <t>mm</t>
  </si>
  <si>
    <t>Hüdropidurisüsteemi arvutusmoodul piduriajami parameetrite määramiseks</t>
  </si>
  <si>
    <t>Piduripedaali ülekandearvu leidmine</t>
  </si>
  <si>
    <t>Skeem 1 Piduripedaali geomeetrilised parameetrid</t>
  </si>
  <si>
    <t>Piduripedaali pikkus A (vt skeem 1)</t>
  </si>
  <si>
    <t>Pedaali pöördtelje kaugus tõukepunktist B (vt skeem 1)</t>
  </si>
  <si>
    <t>Piduripedaali ülekandearv iped</t>
  </si>
  <si>
    <t>(näitab mitu korda suurendab pedaal jõudu tõukuril F2 (vt skeem 1) võrreldes vajutusjõuga F1)</t>
  </si>
  <si>
    <t>Lahtrite tähistus:</t>
  </si>
  <si>
    <t>arvutuse lähteparameeter</t>
  </si>
  <si>
    <t>arvutatud parameeter</t>
  </si>
  <si>
    <t xml:space="preserve">Mebraanide arv </t>
  </si>
  <si>
    <t>Atmosfäärirõhk (max rõhk membraani taga)</t>
  </si>
  <si>
    <t>Skeem 2 Ühe membraaniga vaakumvõimendi geomeetrilised parameetrid</t>
  </si>
  <si>
    <t>Membraankambri läbimõõt Dmem (vt skeem 2)</t>
  </si>
  <si>
    <t>Rõhk membraani ees Pmem (rõhk sisselaske kollektoris)</t>
  </si>
  <si>
    <t>Suurim võimendusjõud Fvõim</t>
  </si>
  <si>
    <t>(näitab suurimat jõudu, mida võimendi lisab pedaalijõule)</t>
  </si>
  <si>
    <t>Esipiduriajami ülekandearv</t>
  </si>
  <si>
    <t>Piduri peasilindri kolvi läbimõõt d</t>
  </si>
  <si>
    <t>Esipiduri pidurisadula kolvi (-de) läbimõõt D</t>
  </si>
  <si>
    <t>Esipiduri pidurisadula kolbide arv</t>
  </si>
  <si>
    <t>Piduri peasilindri kolvi pindala</t>
  </si>
  <si>
    <t>mm2</t>
  </si>
  <si>
    <t>Esipiduri kolbide summaarne pindala</t>
  </si>
  <si>
    <t>Esipiduri hüdroajami ülekandearvu leidmine</t>
  </si>
  <si>
    <t xml:space="preserve">(näitab mitu korda esipiduri hüdroajam suurendab jõudu töösilindri kolvil Ftöösil (vt skeem 3) </t>
  </si>
  <si>
    <t>võrreldes peasilindri kolvile rakendatud jõuga Fpeasil)</t>
  </si>
  <si>
    <t>Skeem 3 Piduri hüdroajami parameetrid kolme erineva töösilindri läbimõõdu korral</t>
  </si>
  <si>
    <t>Tagapiduri hüdroajami ülekandearvu leidmine</t>
  </si>
  <si>
    <t>Tagapiduri pidurisadula kolvi (-de) läbimõõt D</t>
  </si>
  <si>
    <t>Tagapiduri pidurisadula kolbide arv</t>
  </si>
  <si>
    <t>Tagapiduri kolbide summaarne pindala</t>
  </si>
  <si>
    <t>Tagapiduriajami ülekandearv</t>
  </si>
  <si>
    <t xml:space="preserve">(näitab mitu korda tagapiduri hüdroajam suurendab jõudu töösilindri kolvil Ftöösil (vt skeem 3) </t>
  </si>
  <si>
    <t>Pidurimehhanismide arvutus</t>
  </si>
  <si>
    <t>Algparameetrid</t>
  </si>
  <si>
    <t>Jõud piduripedaali tõukuril F2</t>
  </si>
  <si>
    <t>Jõud piduripedaalil F1 (vt skeem 1)</t>
  </si>
  <si>
    <t>Suurim jõud peasilindri kolvil (F2+Fvõim)</t>
  </si>
  <si>
    <t>Esipiduri kolbidele mõjuv summaarne jõud Fesip</t>
  </si>
  <si>
    <t>Tagapiduri kolbidele mõjuv summaarne jõud Fesip</t>
  </si>
  <si>
    <t>Kogu piduriajami summaarne ülekandearv</t>
  </si>
  <si>
    <t>Esirataste pidurdusjõu arvutus</t>
  </si>
  <si>
    <t>Esipiduriklotside ja ketta vaheline hõõrdetegur</t>
  </si>
  <si>
    <t>Esipiduri ketta läbimõõt</t>
  </si>
  <si>
    <t>Esipiduriketta hõõrderaadius</t>
  </si>
  <si>
    <t>Esipiduri pidurdusmoment</t>
  </si>
  <si>
    <t>Rattaraadius R</t>
  </si>
  <si>
    <t>Pidurdusjõud esirattal</t>
  </si>
  <si>
    <t>Esirataste summaarne pidurdusjõud</t>
  </si>
  <si>
    <t>Tagarataste pidurdusjõu arvutus</t>
  </si>
  <si>
    <t>Tagapiduriklotside ja ketta vaheline hõõrdetegur</t>
  </si>
  <si>
    <t>Tagapiduri ketta läbimõõt</t>
  </si>
  <si>
    <t>Tagapiduriketta hõõrderaadius</t>
  </si>
  <si>
    <t>Tagapiduri pidurdusmoment</t>
  </si>
  <si>
    <t>Tagarataste summaarne pidurdusjõud</t>
  </si>
  <si>
    <t>Hõõrdepindade arv (piduriklotside arv)</t>
  </si>
  <si>
    <t>Töösilindri kolbide arv ühe klotsi kohta</t>
  </si>
  <si>
    <t>Töösilindri kolvi pindala</t>
  </si>
  <si>
    <t>Töösilindri kolbide summaarne pindala ühe klotsi kohta</t>
  </si>
  <si>
    <t>Rõhk hüdroajamis</t>
  </si>
  <si>
    <t>Survejõud piduriklotsile</t>
  </si>
  <si>
    <t>Summarne höördejõud klotside ja ketta vahel</t>
  </si>
  <si>
    <t>Pidurdusjõud tagarattal</t>
  </si>
  <si>
    <t>Kõigi rataste töösilindrite kolbidele mõjuv survejõud</t>
  </si>
  <si>
    <t>Kõigi rataste summaarne pidurdusjõud</t>
  </si>
  <si>
    <t>Auto mass</t>
  </si>
  <si>
    <t>Auto võimalik aeglustus ilma koormuse ümberjaotuseta</t>
  </si>
  <si>
    <t>Piduri vaakumvõimendi võimendusjõu Fvõim leidmine</t>
  </si>
  <si>
    <t>(arvestab v]imendi töö proportsionaalsusega)</t>
  </si>
  <si>
    <t>Tegelik võimendusjõud Fvõimt</t>
  </si>
  <si>
    <t>auto mass (ma)</t>
  </si>
  <si>
    <t>auto raskusjõud (Fz)</t>
  </si>
  <si>
    <t>teljevahe (L)</t>
  </si>
  <si>
    <t>raskuskeskme kaugus esiteljest (l1)</t>
  </si>
  <si>
    <t>raskuskeskme kaugus tagateljest (l2)</t>
  </si>
  <si>
    <t>raskuskeskme kõrgus teepinnast (hrk)</t>
  </si>
  <si>
    <t>rööbe</t>
  </si>
  <si>
    <t>raskuskeskme kaugus vasaku ratta veerepinna tsentrist (l3)</t>
  </si>
  <si>
    <t>raskuskeskme kaugus parema ratta veerepinna tsentrist (l4)</t>
  </si>
  <si>
    <t>pikikiirendus kiirendamisel (aj)</t>
  </si>
  <si>
    <t>pidurdamisel negatiivne väärtus</t>
  </si>
  <si>
    <t>külgkiirendus liikumisel kurvis (ay)</t>
  </si>
  <si>
    <t>Staatiline olukord (auto seisab paigal)</t>
  </si>
  <si>
    <t>Auto esiteljele langev koormus (Z1+Z2)</t>
  </si>
  <si>
    <t>Auto tagateljele langev koormus (Z3+Z4)</t>
  </si>
  <si>
    <t>Auto vasakpoolsele esirattale langev koormus (Z1)</t>
  </si>
  <si>
    <t>Auto parempoolsele esirattale langev koormus (Z2)</t>
  </si>
  <si>
    <t>Auto vasakpoolsele tagarattale langev koormus (Z3)</t>
  </si>
  <si>
    <t>Auto parempoolsele tagarattale langev koormus (Z4)</t>
  </si>
  <si>
    <t>Kontroll kogu auto toereaktsioonide summa peab võrduma auto raskusjõuga Fz</t>
  </si>
  <si>
    <t>raskuskeskme kõrgus (hrk)</t>
  </si>
  <si>
    <t>külgkiirendus kurvis (ay)</t>
  </si>
  <si>
    <t>pikikiirendus pidurdamisel (ax)</t>
  </si>
  <si>
    <t>Pikisuunaline summaarne koormuse ümberjaotus (deltaFx)</t>
  </si>
  <si>
    <t>Põikisuunaline summaarne koormuse ümberjaotus (delta Fy)</t>
  </si>
  <si>
    <t>Auto esitelje vasakpoolsele rattale langev koormus (Z1)</t>
  </si>
  <si>
    <t>Auto esitelje parempoolsele rattale langev koormus (Z2)</t>
  </si>
  <si>
    <t>Auto tagatelje vasakpoolsele rattale langev koormus (Z3)</t>
  </si>
  <si>
    <t>Auto tagatelje parempoolsele rattale langev koormus (Z4)</t>
  </si>
  <si>
    <t>Pidurite balansi arvutused</t>
  </si>
  <si>
    <t>%</t>
  </si>
  <si>
    <t>Auto esiteljele langeva koormuse osakaal</t>
  </si>
  <si>
    <t>Auto tagateljele langeva koormuse osakaal</t>
  </si>
  <si>
    <t>Esirataste pidurdusjõu osakaal</t>
  </si>
  <si>
    <t>Tagarataste pidurdusjõu osakaal</t>
  </si>
  <si>
    <t>max 490N</t>
  </si>
  <si>
    <t>Dünaamiline olukord  (auto liigub pikikiirendusega pidurdades kurvis)</t>
  </si>
  <si>
    <t>Auto esitelje vasakpoolsele rattale langev koormuse osakaal</t>
  </si>
  <si>
    <t>Auto esitelje parempoolsele rattale langeva koormuse osakaal</t>
  </si>
  <si>
    <t>Auto tagatelje vasakpoolsele rattale langev koormuse osakaal</t>
  </si>
  <si>
    <t>Auto tagatelje parempoolsele rattale langev koormuse osakaal</t>
  </si>
  <si>
    <t>aeglustus</t>
  </si>
  <si>
    <t>külgkiirendus</t>
  </si>
  <si>
    <t>pidurdusjõud, N</t>
  </si>
  <si>
    <t>osakaal, %</t>
  </si>
  <si>
    <t>esitelje pidurdusjõud, N</t>
  </si>
  <si>
    <t>esitelje osakaal, %</t>
  </si>
  <si>
    <t>tagatelje pidurdusjõud, N</t>
  </si>
  <si>
    <t>tagatelje osakaal, %</t>
  </si>
  <si>
    <t>positiivne vasakpöörde korral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</si>
</sst>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" fontId="0" fillId="2" borderId="0" xfId="0" applyNumberForma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2" fillId="0" borderId="1" xfId="0" applyFont="1" applyBorder="1"/>
    <xf numFmtId="0" fontId="0" fillId="0" borderId="2" xfId="0" applyBorder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0" fillId="0" borderId="17" xfId="0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1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0" fontId="0" fillId="0" borderId="0" xfId="0" applyFill="1" applyBorder="1"/>
    <xf numFmtId="1" fontId="0" fillId="4" borderId="0" xfId="0" applyNumberFormat="1" applyFill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7" xfId="0" applyNumberFormat="1" applyFont="1" applyFill="1" applyBorder="1"/>
    <xf numFmtId="2" fontId="4" fillId="4" borderId="7" xfId="0" applyNumberFormat="1" applyFont="1" applyFill="1" applyBorder="1" applyAlignment="1">
      <alignment horizontal="center"/>
    </xf>
    <xf numFmtId="2" fontId="0" fillId="0" borderId="4" xfId="0" applyNumberFormat="1" applyBorder="1"/>
    <xf numFmtId="2" fontId="0" fillId="4" borderId="4" xfId="0" applyNumberFormat="1" applyFill="1" applyBorder="1"/>
    <xf numFmtId="2" fontId="0" fillId="4" borderId="6" xfId="0" applyNumberFormat="1" applyFill="1" applyBorder="1"/>
    <xf numFmtId="2" fontId="0" fillId="0" borderId="5" xfId="0" applyNumberForma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/>
    <xf numFmtId="1" fontId="4" fillId="4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0" borderId="4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0" xfId="0" applyFont="1" applyFill="1"/>
    <xf numFmtId="0" fontId="0" fillId="2" borderId="0" xfId="0" applyFont="1" applyFill="1"/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4" xfId="0" applyFont="1" applyFill="1" applyBorder="1"/>
    <xf numFmtId="0" fontId="0" fillId="4" borderId="0" xfId="0" applyFont="1" applyFill="1" applyBorder="1"/>
    <xf numFmtId="1" fontId="0" fillId="4" borderId="0" xfId="0" applyNumberFormat="1" applyFont="1" applyFill="1" applyBorder="1"/>
    <xf numFmtId="0" fontId="0" fillId="4" borderId="5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0" fillId="3" borderId="5" xfId="0" applyFont="1" applyFill="1" applyBorder="1"/>
    <xf numFmtId="165" fontId="0" fillId="3" borderId="0" xfId="0" applyNumberFormat="1" applyFont="1" applyFill="1" applyBorder="1"/>
    <xf numFmtId="165" fontId="0" fillId="4" borderId="0" xfId="0" applyNumberFormat="1" applyFont="1" applyFill="1" applyBorder="1"/>
    <xf numFmtId="0" fontId="1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1" fontId="1" fillId="4" borderId="0" xfId="0" applyNumberFormat="1" applyFont="1" applyFill="1" applyBorder="1"/>
    <xf numFmtId="0" fontId="1" fillId="4" borderId="5" xfId="0" applyFont="1" applyFill="1" applyBorder="1"/>
    <xf numFmtId="0" fontId="0" fillId="0" borderId="6" xfId="0" applyFont="1" applyBorder="1"/>
    <xf numFmtId="0" fontId="0" fillId="4" borderId="7" xfId="0" applyFont="1" applyFill="1" applyBorder="1"/>
    <xf numFmtId="1" fontId="0" fillId="4" borderId="7" xfId="0" applyNumberFormat="1" applyFont="1" applyFill="1" applyBorder="1"/>
    <xf numFmtId="0" fontId="0" fillId="4" borderId="8" xfId="0" applyFont="1" applyFill="1" applyBorder="1"/>
    <xf numFmtId="164" fontId="0" fillId="4" borderId="0" xfId="0" applyNumberFormat="1" applyFont="1" applyFill="1" applyBorder="1"/>
    <xf numFmtId="0" fontId="5" fillId="0" borderId="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" fontId="5" fillId="0" borderId="16" xfId="0" applyNumberFormat="1" applyFont="1" applyBorder="1" applyAlignment="1">
      <alignment horizontal="right"/>
    </xf>
    <xf numFmtId="0" fontId="0" fillId="4" borderId="6" xfId="0" applyFont="1" applyFill="1" applyBorder="1"/>
    <xf numFmtId="164" fontId="0" fillId="4" borderId="7" xfId="0" applyNumberFormat="1" applyFont="1" applyFill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0" fillId="3" borderId="3" xfId="0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42333</xdr:colOff>
      <xdr:row>16</xdr:row>
      <xdr:rowOff>16175</xdr:rowOff>
    </xdr:from>
    <xdr:to>
      <xdr:col>12</xdr:col>
      <xdr:colOff>585611</xdr:colOff>
      <xdr:row>28</xdr:row>
      <xdr:rowOff>46392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F621C2-69D9-1A42-9C3E-6771777AD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2389" y="1427286"/>
          <a:ext cx="2970389" cy="2824217"/>
        </a:xfrm>
        <a:prstGeom prst="rect">
          <a:avLst/>
        </a:prstGeom>
        <a:ln>
          <a:solidFill>
            <a:schemeClr val="accent1">
              <a:lumMod val="75000"/>
            </a:schemeClr>
          </a:solidFill>
        </a:ln>
      </xdr:spPr>
    </xdr:pic>
    <xdr:clientData/>
  </xdr:twoCellAnchor>
  <xdr:twoCellAnchor editAs="oneCell">
    <xdr:from>
      <xdr:col>8</xdr:col>
      <xdr:colOff>24961</xdr:colOff>
      <xdr:row>30</xdr:row>
      <xdr:rowOff>18909</xdr:rowOff>
    </xdr:from>
    <xdr:to>
      <xdr:col>14</xdr:col>
      <xdr:colOff>548627</xdr:colOff>
      <xdr:row>41</xdr:row>
      <xdr:rowOff>86592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F2AC87-7269-0E34-FED4-4CAF4877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12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25"/>
        <a:stretch>
          <a:fillRect/>
        </a:stretch>
      </xdr:blipFill>
      <xdr:spPr>
        <a:xfrm>
          <a:off x="8049052" y="5791636"/>
          <a:ext cx="4160483" cy="2607682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12</xdr:col>
      <xdr:colOff>214486</xdr:colOff>
      <xdr:row>32</xdr:row>
      <xdr:rowOff>78105</xdr:rowOff>
    </xdr:from>
    <xdr:to>
      <xdr:col>12</xdr:col>
      <xdr:colOff>240582</xdr:colOff>
      <xdr:row>41</xdr:row>
      <xdr:rowOff>156393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A18835E-56FE-31FB-E53E-841DA3B2A230}"/>
            </a:ext>
          </a:extLst>
        </xdr:cNvPr>
        <xdr:cNvCxnSpPr/>
      </xdr:nvCxnSpPr>
      <xdr:spPr>
        <a:xfrm flipH="1">
          <a:off x="10290115" y="6392581"/>
          <a:ext cx="26096" cy="1961085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279574</xdr:colOff>
      <xdr:row>33</xdr:row>
      <xdr:rowOff>42216</xdr:rowOff>
    </xdr:from>
    <xdr:to>
      <xdr:col>13</xdr:col>
      <xdr:colOff>341923</xdr:colOff>
      <xdr:row>34</xdr:row>
      <xdr:rowOff>137657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83ED50-8686-1CF0-180B-A4BF177A4D95}"/>
            </a:ext>
          </a:extLst>
        </xdr:cNvPr>
        <xdr:cNvSpPr txBox="1"/>
      </xdr:nvSpPr>
      <xdr:spPr>
        <a:xfrm>
          <a:off x="10355203" y="6592041"/>
          <a:ext cx="670706" cy="330791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Dmem</a:t>
          </a:r>
        </a:p>
      </xdr:txBody>
    </xdr:sp>
    <xdr:clientData/>
  </xdr:twoCellAnchor>
  <xdr:twoCellAnchor>
    <xdr:from>
      <xdr:col>8</xdr:col>
      <xdr:colOff>136716</xdr:colOff>
      <xdr:row>32</xdr:row>
      <xdr:rowOff>191910</xdr:rowOff>
    </xdr:from>
    <xdr:to>
      <xdr:col>9</xdr:col>
      <xdr:colOff>199064</xdr:colOff>
      <xdr:row>34</xdr:row>
      <xdr:rowOff>53403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C5F5567-354F-48AE-BA18-EB97989477A8}"/>
            </a:ext>
          </a:extLst>
        </xdr:cNvPr>
        <xdr:cNvSpPr txBox="1"/>
      </xdr:nvSpPr>
      <xdr:spPr>
        <a:xfrm>
          <a:off x="8182834" y="6491778"/>
          <a:ext cx="672283" cy="329388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p</a:t>
          </a:r>
          <a:r>
            <a:rPr lang="en-US" sz="1000">
              <a:solidFill>
                <a:srgbClr val="FF0000"/>
              </a:solidFill>
            </a:rPr>
            <a:t>mem</a:t>
          </a:r>
        </a:p>
      </xdr:txBody>
    </xdr:sp>
    <xdr:clientData/>
  </xdr:twoCellAnchor>
  <xdr:twoCellAnchor editAs="oneCell">
    <xdr:from>
      <xdr:col>8</xdr:col>
      <xdr:colOff>71906</xdr:colOff>
      <xdr:row>45</xdr:row>
      <xdr:rowOff>4557</xdr:rowOff>
    </xdr:from>
    <xdr:to>
      <xdr:col>14</xdr:col>
      <xdr:colOff>695991</xdr:colOff>
      <xdr:row>59</xdr:row>
      <xdr:rowOff>182804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EEE86E-4D64-93C9-1454-474B8C2E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6000" contrast="1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5997" y="9038875"/>
          <a:ext cx="4260902" cy="3410973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  <xdr:twoCellAnchor>
    <xdr:from>
      <xdr:col>11</xdr:col>
      <xdr:colOff>61520</xdr:colOff>
      <xdr:row>47</xdr:row>
      <xdr:rowOff>44806</xdr:rowOff>
    </xdr:from>
    <xdr:to>
      <xdr:col>12</xdr:col>
      <xdr:colOff>142040</xdr:colOff>
      <xdr:row>48</xdr:row>
      <xdr:rowOff>111910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2A64793-3CC7-453E-AE38-6B16B57985EC}"/>
            </a:ext>
          </a:extLst>
        </xdr:cNvPr>
        <xdr:cNvSpPr txBox="1"/>
      </xdr:nvSpPr>
      <xdr:spPr>
        <a:xfrm>
          <a:off x="9904020" y="9540942"/>
          <a:ext cx="686656" cy="298013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Fpeasil</a:t>
          </a:r>
        </a:p>
      </xdr:txBody>
    </xdr:sp>
    <xdr:clientData/>
  </xdr:twoCellAnchor>
  <xdr:twoCellAnchor>
    <xdr:from>
      <xdr:col>7</xdr:col>
      <xdr:colOff>298739</xdr:colOff>
      <xdr:row>55</xdr:row>
      <xdr:rowOff>169608</xdr:rowOff>
    </xdr:from>
    <xdr:to>
      <xdr:col>8</xdr:col>
      <xdr:colOff>379259</xdr:colOff>
      <xdr:row>57</xdr:row>
      <xdr:rowOff>2765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8D1C741-01D6-4DF1-B0BC-ECB20D9B7735}"/>
            </a:ext>
          </a:extLst>
        </xdr:cNvPr>
        <xdr:cNvSpPr txBox="1"/>
      </xdr:nvSpPr>
      <xdr:spPr>
        <a:xfrm>
          <a:off x="7716694" y="11513017"/>
          <a:ext cx="686656" cy="29497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Ftöösil</a:t>
          </a:r>
        </a:p>
      </xdr:txBody>
    </xdr:sp>
    <xdr:clientData/>
  </xdr:twoCellAnchor>
  <xdr:twoCellAnchor>
    <xdr:from>
      <xdr:col>12</xdr:col>
      <xdr:colOff>33421</xdr:colOff>
      <xdr:row>50</xdr:row>
      <xdr:rowOff>35446</xdr:rowOff>
    </xdr:from>
    <xdr:to>
      <xdr:col>12</xdr:col>
      <xdr:colOff>509671</xdr:colOff>
      <xdr:row>51</xdr:row>
      <xdr:rowOff>77222</xdr:rowOff>
    </xdr:to>
    <xdr:sp macro="" textlink="">
      <xdr:nvSpPr>
        <xdr:cNvPr id="13" name="Arrow: Left 12">
          <a:extLst>
            <a:ext uri="{FF2B5EF4-FFF2-40B4-BE49-F238E27FC236}">
              <a16:creationId xmlns:a16="http://schemas.microsoft.com/office/drawing/2014/main" id="{2BA4D171-27C8-746C-AE8B-307696C329EA}"/>
            </a:ext>
          </a:extLst>
        </xdr:cNvPr>
        <xdr:cNvSpPr/>
      </xdr:nvSpPr>
      <xdr:spPr>
        <a:xfrm>
          <a:off x="10482057" y="10224310"/>
          <a:ext cx="476250" cy="27268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546362</xdr:colOff>
      <xdr:row>55</xdr:row>
      <xdr:rowOff>173924</xdr:rowOff>
    </xdr:from>
    <xdr:to>
      <xdr:col>10</xdr:col>
      <xdr:colOff>310409</xdr:colOff>
      <xdr:row>56</xdr:row>
      <xdr:rowOff>196983</xdr:rowOff>
    </xdr:to>
    <xdr:sp macro="" textlink="">
      <xdr:nvSpPr>
        <xdr:cNvPr id="14" name="Arrow: Left 13">
          <a:extLst>
            <a:ext uri="{FF2B5EF4-FFF2-40B4-BE49-F238E27FC236}">
              <a16:creationId xmlns:a16="http://schemas.microsoft.com/office/drawing/2014/main" id="{A64AF637-7350-4A71-91B7-13F58E5F9EC3}"/>
            </a:ext>
          </a:extLst>
        </xdr:cNvPr>
        <xdr:cNvSpPr/>
      </xdr:nvSpPr>
      <xdr:spPr>
        <a:xfrm>
          <a:off x="8570453" y="11517333"/>
          <a:ext cx="976320" cy="253968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544571</xdr:colOff>
      <xdr:row>50</xdr:row>
      <xdr:rowOff>20217</xdr:rowOff>
    </xdr:from>
    <xdr:to>
      <xdr:col>9</xdr:col>
      <xdr:colOff>410886</xdr:colOff>
      <xdr:row>51</xdr:row>
      <xdr:rowOff>61993</xdr:rowOff>
    </xdr:to>
    <xdr:sp macro="" textlink="">
      <xdr:nvSpPr>
        <xdr:cNvPr id="15" name="Arrow: Left 14">
          <a:extLst>
            <a:ext uri="{FF2B5EF4-FFF2-40B4-BE49-F238E27FC236}">
              <a16:creationId xmlns:a16="http://schemas.microsoft.com/office/drawing/2014/main" id="{D07666C1-0E0D-4B49-BECC-F65CDAF4A411}"/>
            </a:ext>
          </a:extLst>
        </xdr:cNvPr>
        <xdr:cNvSpPr/>
      </xdr:nvSpPr>
      <xdr:spPr>
        <a:xfrm>
          <a:off x="8568662" y="10209081"/>
          <a:ext cx="472451" cy="27268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590885</xdr:colOff>
      <xdr:row>46</xdr:row>
      <xdr:rowOff>14374</xdr:rowOff>
    </xdr:from>
    <xdr:to>
      <xdr:col>9</xdr:col>
      <xdr:colOff>292434</xdr:colOff>
      <xdr:row>47</xdr:row>
      <xdr:rowOff>25066</xdr:rowOff>
    </xdr:to>
    <xdr:sp macro="" textlink="">
      <xdr:nvSpPr>
        <xdr:cNvPr id="16" name="Arrow: Left 15">
          <a:extLst>
            <a:ext uri="{FF2B5EF4-FFF2-40B4-BE49-F238E27FC236}">
              <a16:creationId xmlns:a16="http://schemas.microsoft.com/office/drawing/2014/main" id="{2633214C-5870-4AA2-8A67-00CCF82360F2}"/>
            </a:ext>
          </a:extLst>
        </xdr:cNvPr>
        <xdr:cNvSpPr/>
      </xdr:nvSpPr>
      <xdr:spPr>
        <a:xfrm>
          <a:off x="8637003" y="9355558"/>
          <a:ext cx="311484" cy="2446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276944</xdr:colOff>
      <xdr:row>49</xdr:row>
      <xdr:rowOff>207820</xdr:rowOff>
    </xdr:from>
    <xdr:to>
      <xdr:col>8</xdr:col>
      <xdr:colOff>357464</xdr:colOff>
      <xdr:row>51</xdr:row>
      <xdr:rowOff>44015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E8919A2-8480-4691-AAD4-BE1853DD6639}"/>
            </a:ext>
          </a:extLst>
        </xdr:cNvPr>
        <xdr:cNvSpPr txBox="1"/>
      </xdr:nvSpPr>
      <xdr:spPr>
        <a:xfrm>
          <a:off x="7694899" y="10165775"/>
          <a:ext cx="686656" cy="298013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Ftöösil</a:t>
          </a:r>
        </a:p>
      </xdr:txBody>
    </xdr:sp>
    <xdr:clientData/>
  </xdr:twoCellAnchor>
  <xdr:twoCellAnchor>
    <xdr:from>
      <xdr:col>7</xdr:col>
      <xdr:colOff>184510</xdr:colOff>
      <xdr:row>45</xdr:row>
      <xdr:rowOff>214889</xdr:rowOff>
    </xdr:from>
    <xdr:to>
      <xdr:col>8</xdr:col>
      <xdr:colOff>265030</xdr:colOff>
      <xdr:row>47</xdr:row>
      <xdr:rowOff>51083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03BB7FC-EB06-4C22-8C0E-A207ABDE2A46}"/>
            </a:ext>
          </a:extLst>
        </xdr:cNvPr>
        <xdr:cNvSpPr txBox="1"/>
      </xdr:nvSpPr>
      <xdr:spPr>
        <a:xfrm>
          <a:off x="7602465" y="9249207"/>
          <a:ext cx="686656" cy="298012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Ftöösil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105833</xdr:colOff>
      <xdr:row>6</xdr:row>
      <xdr:rowOff>156744</xdr:rowOff>
    </xdr:from>
    <xdr:to>
      <xdr:col>15</xdr:col>
      <xdr:colOff>509927</xdr:colOff>
      <xdr:row>37</xdr:row>
      <xdr:rowOff>108725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CC758D6-722A-CAF2-F309-5485613F8C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945" r="6711" b="17849"/>
        <a:stretch/>
      </xdr:blipFill>
      <xdr:spPr>
        <a:xfrm rot="16200000">
          <a:off x="9852079" y="3649286"/>
          <a:ext cx="6042209" cy="2443791"/>
        </a:xfrm>
        <a:prstGeom prst="rect">
          <a:avLst/>
        </a:prstGeom>
      </xdr:spPr>
    </xdr:pic>
    <xdr:clientData/>
  </xdr:twoCellAnchor>
  <xdr:twoCellAnchor>
    <xdr:from>
      <xdr:col>14</xdr:col>
      <xdr:colOff>500304</xdr:colOff>
      <xdr:row>13</xdr:row>
      <xdr:rowOff>19244</xdr:rowOff>
    </xdr:from>
    <xdr:to>
      <xdr:col>14</xdr:col>
      <xdr:colOff>947690</xdr:colOff>
      <xdr:row>18</xdr:row>
      <xdr:rowOff>177994</xdr:rowOff>
    </xdr:to>
    <xdr:sp macro="" textlink="">
      <xdr:nvSpPr>
        <xdr:cNvPr id="18" name="Arrow: Up 17">
          <a:extLst>
            <a:ext uri="{FF2B5EF4-FFF2-40B4-BE49-F238E27FC236}">
              <a16:creationId xmlns:a16="http://schemas.microsoft.com/office/drawing/2014/main" id="{025FDD00-0B98-2E26-759C-BAE637B61665}"/>
            </a:ext>
          </a:extLst>
        </xdr:cNvPr>
        <xdr:cNvSpPr/>
      </xdr:nvSpPr>
      <xdr:spPr>
        <a:xfrm>
          <a:off x="12623031" y="2867123"/>
          <a:ext cx="447386" cy="1092007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287096</xdr:colOff>
      <xdr:row>14</xdr:row>
      <xdr:rowOff>46567</xdr:rowOff>
    </xdr:from>
    <xdr:to>
      <xdr:col>14</xdr:col>
      <xdr:colOff>28863</xdr:colOff>
      <xdr:row>17</xdr:row>
      <xdr:rowOff>105833</xdr:rowOff>
    </xdr:to>
    <xdr:sp macro="" textlink="">
      <xdr:nvSpPr>
        <xdr:cNvPr id="19" name="Arrow: Up 18">
          <a:extLst>
            <a:ext uri="{FF2B5EF4-FFF2-40B4-BE49-F238E27FC236}">
              <a16:creationId xmlns:a16="http://schemas.microsoft.com/office/drawing/2014/main" id="{AD59F21B-ABCE-4100-AF6F-291537D38877}"/>
            </a:ext>
          </a:extLst>
        </xdr:cNvPr>
        <xdr:cNvSpPr/>
      </xdr:nvSpPr>
      <xdr:spPr>
        <a:xfrm rot="10800000">
          <a:off x="11803687" y="3077249"/>
          <a:ext cx="347903" cy="626917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6541</xdr:colOff>
      <xdr:row>14</xdr:row>
      <xdr:rowOff>6543</xdr:rowOff>
    </xdr:from>
    <xdr:to>
      <xdr:col>15</xdr:col>
      <xdr:colOff>354444</xdr:colOff>
      <xdr:row>17</xdr:row>
      <xdr:rowOff>65809</xdr:rowOff>
    </xdr:to>
    <xdr:sp macro="" textlink="">
      <xdr:nvSpPr>
        <xdr:cNvPr id="20" name="Arrow: Up 19">
          <a:extLst>
            <a:ext uri="{FF2B5EF4-FFF2-40B4-BE49-F238E27FC236}">
              <a16:creationId xmlns:a16="http://schemas.microsoft.com/office/drawing/2014/main" id="{C393E457-9CD1-4A2A-B991-FCBE5090083E}"/>
            </a:ext>
          </a:extLst>
        </xdr:cNvPr>
        <xdr:cNvSpPr/>
      </xdr:nvSpPr>
      <xdr:spPr>
        <a:xfrm rot="10800000">
          <a:off x="13562829" y="3037225"/>
          <a:ext cx="347903" cy="626917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266314</xdr:colOff>
      <xdr:row>29</xdr:row>
      <xdr:rowOff>189348</xdr:rowOff>
    </xdr:from>
    <xdr:to>
      <xdr:col>14</xdr:col>
      <xdr:colOff>8081</xdr:colOff>
      <xdr:row>33</xdr:row>
      <xdr:rowOff>27325</xdr:rowOff>
    </xdr:to>
    <xdr:sp macro="" textlink="">
      <xdr:nvSpPr>
        <xdr:cNvPr id="21" name="Arrow: Up 20">
          <a:extLst>
            <a:ext uri="{FF2B5EF4-FFF2-40B4-BE49-F238E27FC236}">
              <a16:creationId xmlns:a16="http://schemas.microsoft.com/office/drawing/2014/main" id="{C9DD0564-60A7-4482-B9EE-4C7F6EE1D4BE}"/>
            </a:ext>
          </a:extLst>
        </xdr:cNvPr>
        <xdr:cNvSpPr/>
      </xdr:nvSpPr>
      <xdr:spPr>
        <a:xfrm rot="10800000">
          <a:off x="11811769" y="6231469"/>
          <a:ext cx="347903" cy="723129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14623</xdr:colOff>
      <xdr:row>29</xdr:row>
      <xdr:rowOff>178186</xdr:rowOff>
    </xdr:from>
    <xdr:to>
      <xdr:col>15</xdr:col>
      <xdr:colOff>362526</xdr:colOff>
      <xdr:row>33</xdr:row>
      <xdr:rowOff>16163</xdr:rowOff>
    </xdr:to>
    <xdr:sp macro="" textlink="">
      <xdr:nvSpPr>
        <xdr:cNvPr id="22" name="Arrow: Up 21">
          <a:extLst>
            <a:ext uri="{FF2B5EF4-FFF2-40B4-BE49-F238E27FC236}">
              <a16:creationId xmlns:a16="http://schemas.microsoft.com/office/drawing/2014/main" id="{D682D4B8-1354-4802-8779-3F4694E11E06}"/>
            </a:ext>
          </a:extLst>
        </xdr:cNvPr>
        <xdr:cNvSpPr/>
      </xdr:nvSpPr>
      <xdr:spPr>
        <a:xfrm rot="10800000">
          <a:off x="13599775" y="6220307"/>
          <a:ext cx="347903" cy="723129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7028-AF25-4446-8EB3-302128670FB0}">
  <dimension ref="A2:V152"/>
  <sheetViews>
    <sheetView zoomScale="56" zoomScaleNormal="56" workbookViewId="0">
      <selection activeCell="D17" sqref="D17"/>
    </sheetView>
  </sheetViews>
  <sheetFormatPr defaultRowHeight="14.5" x14ac:dyDescent="0.35"/>
  <cols>
    <col min="4" max="4" width="62.08984375" customWidth="1"/>
    <col min="5" max="5" width="14.36328125" style="3" bestFit="1" customWidth="1"/>
    <col min="6" max="14" width="8.7265625" style="3"/>
    <col min="15" max="15" width="20.54296875" style="3" customWidth="1"/>
    <col min="16" max="22" width="8.7265625" style="3"/>
  </cols>
  <sheetData>
    <row r="2" spans="1:16" ht="23.5" x14ac:dyDescent="0.55000000000000004">
      <c r="A2" s="2"/>
      <c r="B2" s="8" t="s">
        <v>9</v>
      </c>
    </row>
    <row r="3" spans="1:16" ht="23.5" x14ac:dyDescent="0.55000000000000004">
      <c r="A3" s="2"/>
      <c r="B3" s="8"/>
    </row>
    <row r="4" spans="1:16" ht="18.5" x14ac:dyDescent="0.45">
      <c r="A4" s="2"/>
      <c r="B4" s="2" t="s">
        <v>16</v>
      </c>
    </row>
    <row r="5" spans="1:16" ht="23.5" x14ac:dyDescent="0.55000000000000004">
      <c r="A5" s="2"/>
      <c r="B5" s="8"/>
      <c r="C5" s="10"/>
      <c r="D5" t="s">
        <v>17</v>
      </c>
    </row>
    <row r="6" spans="1:16" ht="23.5" x14ac:dyDescent="0.55000000000000004">
      <c r="A6" s="2"/>
      <c r="B6" s="8"/>
      <c r="C6" s="9"/>
      <c r="D6" t="s">
        <v>18</v>
      </c>
    </row>
    <row r="7" spans="1:16" ht="18.5" x14ac:dyDescent="0.45">
      <c r="A7" s="2"/>
    </row>
    <row r="8" spans="1:16" ht="18.5" x14ac:dyDescent="0.45">
      <c r="A8" s="2"/>
      <c r="C8" t="s">
        <v>44</v>
      </c>
    </row>
    <row r="9" spans="1:16" ht="18.5" x14ac:dyDescent="0.45">
      <c r="A9" s="2"/>
    </row>
    <row r="10" spans="1:16" ht="18.5" x14ac:dyDescent="0.45">
      <c r="A10" s="2"/>
      <c r="D10" s="46" t="s">
        <v>46</v>
      </c>
      <c r="E10" s="47">
        <v>200</v>
      </c>
      <c r="F10" s="47" t="s">
        <v>4</v>
      </c>
      <c r="G10" s="3" t="s">
        <v>115</v>
      </c>
    </row>
    <row r="11" spans="1:16" ht="18.5" x14ac:dyDescent="0.45">
      <c r="A11" s="2"/>
      <c r="D11" s="46" t="s">
        <v>56</v>
      </c>
      <c r="E11" s="47">
        <v>0.3</v>
      </c>
      <c r="F11" s="47" t="s">
        <v>5</v>
      </c>
    </row>
    <row r="12" spans="1:16" ht="18.5" x14ac:dyDescent="0.45">
      <c r="A12" s="2"/>
      <c r="D12" s="46" t="s">
        <v>75</v>
      </c>
      <c r="E12" s="47">
        <v>1500</v>
      </c>
      <c r="F12" s="47" t="s">
        <v>2</v>
      </c>
    </row>
    <row r="13" spans="1:16" ht="19" thickBot="1" x14ac:dyDescent="0.5">
      <c r="A13" s="2"/>
    </row>
    <row r="14" spans="1:16" ht="21" x14ac:dyDescent="0.5">
      <c r="A14" s="2"/>
      <c r="B14" s="38">
        <v>1</v>
      </c>
      <c r="C14" s="39" t="s">
        <v>0</v>
      </c>
      <c r="D14" s="39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ht="19" thickBot="1" x14ac:dyDescent="0.5">
      <c r="A15" s="2"/>
      <c r="B15" s="16"/>
      <c r="C15" s="17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</row>
    <row r="16" spans="1:16" ht="18.5" x14ac:dyDescent="0.45">
      <c r="A16" s="2"/>
      <c r="B16" s="16"/>
      <c r="C16" s="11">
        <v>1.1000000000000001</v>
      </c>
      <c r="D16" s="12" t="s">
        <v>10</v>
      </c>
      <c r="E16" s="14"/>
      <c r="F16" s="14"/>
      <c r="G16" s="14"/>
      <c r="H16" s="14"/>
      <c r="I16" s="37" t="s">
        <v>11</v>
      </c>
      <c r="J16" s="14"/>
      <c r="K16" s="14"/>
      <c r="L16" s="14"/>
      <c r="M16" s="14"/>
      <c r="N16" s="14"/>
      <c r="O16" s="15"/>
      <c r="P16" s="19"/>
    </row>
    <row r="17" spans="1:16" ht="18.5" x14ac:dyDescent="0.45">
      <c r="A17" s="2"/>
      <c r="B17" s="16"/>
      <c r="C17" s="16"/>
      <c r="D17" s="20" t="s">
        <v>12</v>
      </c>
      <c r="E17" s="21">
        <v>300</v>
      </c>
      <c r="F17" s="21" t="s">
        <v>8</v>
      </c>
      <c r="G17" s="18"/>
      <c r="H17" s="18"/>
      <c r="I17" s="18"/>
      <c r="J17" s="18"/>
      <c r="K17" s="18"/>
      <c r="L17" s="18"/>
      <c r="M17" s="18"/>
      <c r="N17" s="18"/>
      <c r="O17" s="19"/>
      <c r="P17" s="19"/>
    </row>
    <row r="18" spans="1:16" ht="18.5" x14ac:dyDescent="0.45">
      <c r="A18" s="2"/>
      <c r="B18" s="16"/>
      <c r="C18" s="16"/>
      <c r="D18" s="20" t="s">
        <v>13</v>
      </c>
      <c r="E18" s="21">
        <v>70</v>
      </c>
      <c r="F18" s="21" t="s">
        <v>8</v>
      </c>
      <c r="G18" s="18"/>
      <c r="H18" s="18"/>
      <c r="I18" s="18"/>
      <c r="J18" s="18"/>
      <c r="K18" s="18"/>
      <c r="L18" s="18"/>
      <c r="M18" s="18"/>
      <c r="N18" s="18"/>
      <c r="O18" s="19"/>
      <c r="P18" s="19"/>
    </row>
    <row r="19" spans="1:16" ht="18.5" x14ac:dyDescent="0.45">
      <c r="A19" s="2"/>
      <c r="B19" s="16"/>
      <c r="C19" s="16"/>
      <c r="D19" s="22" t="s">
        <v>14</v>
      </c>
      <c r="E19" s="28">
        <f>E17/E18</f>
        <v>4.2857142857142856</v>
      </c>
      <c r="F19" s="24"/>
      <c r="G19" s="18"/>
      <c r="H19" s="18"/>
      <c r="I19" s="18"/>
      <c r="J19" s="18"/>
      <c r="K19" s="18"/>
      <c r="L19" s="18"/>
      <c r="M19" s="18"/>
      <c r="N19" s="18"/>
      <c r="O19" s="19"/>
      <c r="P19" s="19"/>
    </row>
    <row r="20" spans="1:16" ht="18.5" x14ac:dyDescent="0.45">
      <c r="A20" s="2"/>
      <c r="B20" s="16"/>
      <c r="C20" s="16"/>
      <c r="D20" s="17" t="s">
        <v>15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19"/>
    </row>
    <row r="21" spans="1:16" ht="18.5" x14ac:dyDescent="0.45">
      <c r="A21" s="2"/>
      <c r="B21" s="16"/>
      <c r="C21" s="16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</row>
    <row r="22" spans="1:16" ht="18.5" x14ac:dyDescent="0.45">
      <c r="A22" s="2"/>
      <c r="B22" s="16"/>
      <c r="C22" s="16">
        <v>1.2</v>
      </c>
      <c r="D22" s="44" t="s">
        <v>45</v>
      </c>
      <c r="E22" s="45">
        <f>E10*E19</f>
        <v>857.14285714285711</v>
      </c>
      <c r="F22" s="45" t="s">
        <v>4</v>
      </c>
      <c r="G22" s="18"/>
      <c r="H22" s="18"/>
      <c r="I22" s="18"/>
      <c r="J22" s="18"/>
      <c r="K22" s="18"/>
      <c r="L22" s="18"/>
      <c r="M22" s="18"/>
      <c r="N22" s="18"/>
      <c r="O22" s="19"/>
      <c r="P22" s="19"/>
    </row>
    <row r="23" spans="1:16" ht="18.5" x14ac:dyDescent="0.45">
      <c r="A23" s="2"/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19"/>
    </row>
    <row r="24" spans="1:16" ht="18.5" x14ac:dyDescent="0.45">
      <c r="A24" s="2"/>
      <c r="B24" s="16"/>
      <c r="C24" s="16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  <c r="P24" s="19"/>
    </row>
    <row r="25" spans="1:16" ht="18.5" x14ac:dyDescent="0.45">
      <c r="A25" s="2"/>
      <c r="B25" s="16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9"/>
    </row>
    <row r="26" spans="1:16" ht="18.5" x14ac:dyDescent="0.45">
      <c r="A26" s="2"/>
      <c r="B26" s="16"/>
      <c r="C26" s="16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9"/>
      <c r="P26" s="19"/>
    </row>
    <row r="27" spans="1:16" ht="18.5" x14ac:dyDescent="0.45">
      <c r="A27" s="2"/>
      <c r="B27" s="16"/>
      <c r="C27" s="16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9"/>
    </row>
    <row r="28" spans="1:16" ht="18.5" x14ac:dyDescent="0.45">
      <c r="A28" s="2"/>
      <c r="B28" s="16"/>
      <c r="C28" s="16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  <c r="P28" s="19"/>
    </row>
    <row r="29" spans="1:16" ht="19" thickBot="1" x14ac:dyDescent="0.5">
      <c r="A29" s="2"/>
      <c r="B29" s="16"/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19"/>
    </row>
    <row r="30" spans="1:16" ht="18.5" x14ac:dyDescent="0.45">
      <c r="A30" s="2"/>
      <c r="B30" s="16"/>
      <c r="C30" s="36">
        <v>1.2</v>
      </c>
      <c r="D30" s="12" t="s">
        <v>77</v>
      </c>
      <c r="E30" s="14"/>
      <c r="F30" s="14"/>
      <c r="G30" s="14"/>
      <c r="H30" s="14"/>
      <c r="I30" s="37" t="s">
        <v>21</v>
      </c>
      <c r="J30" s="14"/>
      <c r="K30" s="14"/>
      <c r="L30" s="14"/>
      <c r="M30" s="14"/>
      <c r="N30" s="14"/>
      <c r="O30" s="15"/>
      <c r="P30" s="19"/>
    </row>
    <row r="31" spans="1:16" ht="18.5" x14ac:dyDescent="0.45">
      <c r="A31" s="2"/>
      <c r="B31" s="16"/>
      <c r="C31" s="16"/>
      <c r="D31" s="20" t="s">
        <v>22</v>
      </c>
      <c r="E31" s="21">
        <v>0.25</v>
      </c>
      <c r="F31" s="21" t="s">
        <v>5</v>
      </c>
      <c r="G31" s="18"/>
      <c r="H31" s="18"/>
      <c r="I31" s="18"/>
      <c r="J31" s="18"/>
      <c r="K31" s="18"/>
      <c r="L31" s="18"/>
      <c r="M31" s="18"/>
      <c r="N31" s="18"/>
      <c r="O31" s="19"/>
      <c r="P31" s="19"/>
    </row>
    <row r="32" spans="1:16" ht="18.5" x14ac:dyDescent="0.45">
      <c r="A32" s="2"/>
      <c r="B32" s="16"/>
      <c r="C32" s="16"/>
      <c r="D32" s="20" t="s">
        <v>19</v>
      </c>
      <c r="E32" s="21">
        <v>1</v>
      </c>
      <c r="F32" s="21"/>
      <c r="G32" s="18"/>
      <c r="H32" s="18"/>
      <c r="I32" s="18"/>
      <c r="J32" s="18"/>
      <c r="K32" s="18"/>
      <c r="L32" s="18"/>
      <c r="M32" s="18"/>
      <c r="N32" s="18"/>
      <c r="O32" s="19"/>
      <c r="P32" s="19"/>
    </row>
    <row r="33" spans="1:16" ht="18.5" x14ac:dyDescent="0.45">
      <c r="A33" s="2"/>
      <c r="B33" s="16"/>
      <c r="C33" s="16"/>
      <c r="D33" s="20" t="s">
        <v>23</v>
      </c>
      <c r="E33" s="21">
        <v>60000</v>
      </c>
      <c r="F33" s="21" t="s">
        <v>7</v>
      </c>
      <c r="G33" s="18"/>
      <c r="H33" s="18"/>
      <c r="I33" s="18"/>
      <c r="J33" s="18"/>
      <c r="K33" s="18"/>
      <c r="L33" s="18"/>
      <c r="M33" s="18"/>
      <c r="N33" s="18"/>
      <c r="O33" s="19"/>
      <c r="P33" s="19"/>
    </row>
    <row r="34" spans="1:16" ht="18.5" x14ac:dyDescent="0.45">
      <c r="A34" s="2"/>
      <c r="B34" s="16"/>
      <c r="C34" s="16"/>
      <c r="D34" s="20" t="s">
        <v>20</v>
      </c>
      <c r="E34" s="21">
        <v>101325</v>
      </c>
      <c r="F34" s="21" t="s">
        <v>7</v>
      </c>
      <c r="G34" s="18"/>
      <c r="H34" s="18"/>
      <c r="I34" s="18"/>
      <c r="J34" s="18"/>
      <c r="K34" s="18"/>
      <c r="L34" s="18"/>
      <c r="M34" s="18"/>
      <c r="N34" s="18"/>
      <c r="O34" s="19"/>
      <c r="P34" s="19"/>
    </row>
    <row r="35" spans="1:16" ht="18.5" x14ac:dyDescent="0.45">
      <c r="A35" s="2"/>
      <c r="B35" s="16"/>
      <c r="C35" s="16"/>
      <c r="D35" s="22" t="s">
        <v>24</v>
      </c>
      <c r="E35" s="25">
        <f>(E34-E33)*PI()*E31*E31/4</f>
        <v>2028.536193899972</v>
      </c>
      <c r="F35" s="23" t="s">
        <v>4</v>
      </c>
      <c r="G35" s="18"/>
      <c r="H35" s="18"/>
      <c r="I35" s="18"/>
      <c r="J35" s="18"/>
      <c r="K35" s="18"/>
      <c r="L35" s="18"/>
      <c r="M35" s="18"/>
      <c r="N35" s="18"/>
      <c r="O35" s="19"/>
      <c r="P35" s="19"/>
    </row>
    <row r="36" spans="1:16" ht="18.5" x14ac:dyDescent="0.45">
      <c r="A36" s="2"/>
      <c r="B36" s="16"/>
      <c r="C36" s="16"/>
      <c r="D36" s="17" t="s">
        <v>25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</row>
    <row r="37" spans="1:16" ht="18.5" x14ac:dyDescent="0.45">
      <c r="A37" s="2"/>
      <c r="B37" s="16"/>
      <c r="C37" s="16"/>
      <c r="D37" s="22" t="s">
        <v>79</v>
      </c>
      <c r="E37" s="25">
        <f>E35*E10/490</f>
        <v>827.97395669386606</v>
      </c>
      <c r="F37" s="23" t="s">
        <v>4</v>
      </c>
      <c r="G37" s="18"/>
      <c r="H37" s="18"/>
      <c r="I37" s="18"/>
      <c r="J37" s="18"/>
      <c r="K37" s="18"/>
      <c r="L37" s="18"/>
      <c r="M37" s="18"/>
      <c r="N37" s="18"/>
      <c r="O37" s="19"/>
      <c r="P37" s="19"/>
    </row>
    <row r="38" spans="1:16" ht="18.5" x14ac:dyDescent="0.45">
      <c r="A38" s="2"/>
      <c r="B38" s="16"/>
      <c r="C38" s="16"/>
      <c r="D38" s="49" t="s">
        <v>78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9"/>
    </row>
    <row r="39" spans="1:16" ht="18.5" x14ac:dyDescent="0.45">
      <c r="A39" s="2"/>
      <c r="B39" s="16"/>
      <c r="C39" s="16"/>
      <c r="D39" s="44" t="s">
        <v>47</v>
      </c>
      <c r="E39" s="48">
        <f>E22+E37</f>
        <v>1685.1168138367232</v>
      </c>
      <c r="F39" s="45" t="s">
        <v>4</v>
      </c>
      <c r="G39" s="18"/>
      <c r="H39" s="18"/>
      <c r="I39" s="18"/>
      <c r="J39" s="18"/>
      <c r="K39" s="18"/>
      <c r="L39" s="18"/>
      <c r="M39" s="18"/>
      <c r="N39" s="18"/>
      <c r="O39" s="19"/>
      <c r="P39" s="19"/>
    </row>
    <row r="40" spans="1:16" ht="18.5" x14ac:dyDescent="0.45">
      <c r="A40" s="2"/>
      <c r="B40" s="16"/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  <c r="P40" s="19"/>
    </row>
    <row r="41" spans="1:16" ht="18.5" x14ac:dyDescent="0.45">
      <c r="A41" s="2"/>
      <c r="B41" s="16"/>
      <c r="C41" s="16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  <c r="P41" s="19"/>
    </row>
    <row r="42" spans="1:16" ht="18.5" x14ac:dyDescent="0.45">
      <c r="A42" s="2"/>
      <c r="B42" s="16"/>
      <c r="C42" s="16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  <c r="P42" s="19"/>
    </row>
    <row r="43" spans="1:16" ht="18.5" x14ac:dyDescent="0.45">
      <c r="A43" s="2"/>
      <c r="B43" s="16"/>
      <c r="C43" s="16"/>
      <c r="D43" s="17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9"/>
      <c r="P43" s="19"/>
    </row>
    <row r="44" spans="1:16" ht="19" thickBot="1" x14ac:dyDescent="0.5">
      <c r="A44" s="2"/>
      <c r="B44" s="16"/>
      <c r="C44" s="29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  <c r="P44" s="19"/>
    </row>
    <row r="45" spans="1:16" ht="18.5" x14ac:dyDescent="0.45">
      <c r="A45" s="2"/>
      <c r="B45" s="16"/>
      <c r="C45" s="36">
        <v>1.3</v>
      </c>
      <c r="D45" s="12" t="s">
        <v>33</v>
      </c>
      <c r="E45" s="14"/>
      <c r="F45" s="14"/>
      <c r="G45" s="14"/>
      <c r="H45" s="14"/>
      <c r="I45" s="37" t="s">
        <v>36</v>
      </c>
      <c r="J45" s="14"/>
      <c r="K45" s="14"/>
      <c r="L45" s="14"/>
      <c r="M45" s="14"/>
      <c r="N45" s="14"/>
      <c r="O45" s="15"/>
      <c r="P45" s="19"/>
    </row>
    <row r="46" spans="1:16" ht="18.5" x14ac:dyDescent="0.45">
      <c r="A46" s="2"/>
      <c r="B46" s="16"/>
      <c r="C46" s="16"/>
      <c r="D46" s="20" t="s">
        <v>27</v>
      </c>
      <c r="E46" s="21">
        <v>25.4</v>
      </c>
      <c r="F46" s="21" t="s">
        <v>8</v>
      </c>
      <c r="G46" s="18"/>
      <c r="H46" s="18"/>
      <c r="I46" s="18"/>
      <c r="J46" s="18"/>
      <c r="K46" s="18"/>
      <c r="L46" s="18"/>
      <c r="M46" s="18"/>
      <c r="N46" s="18"/>
      <c r="O46" s="19"/>
      <c r="P46" s="19"/>
    </row>
    <row r="47" spans="1:16" ht="18.5" x14ac:dyDescent="0.45">
      <c r="A47" s="2"/>
      <c r="B47" s="16"/>
      <c r="C47" s="16"/>
      <c r="D47" s="26" t="s">
        <v>30</v>
      </c>
      <c r="E47" s="27">
        <f>E46*E46*PI()/4</f>
        <v>506.7074790974977</v>
      </c>
      <c r="F47" s="24" t="s">
        <v>31</v>
      </c>
      <c r="G47" s="18"/>
      <c r="H47" s="18"/>
      <c r="I47" s="18"/>
      <c r="J47" s="18"/>
      <c r="K47" s="18"/>
      <c r="L47" s="18"/>
      <c r="M47" s="18"/>
      <c r="N47" s="18"/>
      <c r="O47" s="19"/>
      <c r="P47" s="19"/>
    </row>
    <row r="48" spans="1:16" ht="18.5" x14ac:dyDescent="0.45">
      <c r="A48" s="2"/>
      <c r="B48" s="16"/>
      <c r="C48" s="16"/>
      <c r="D48" s="20" t="s">
        <v>28</v>
      </c>
      <c r="E48" s="21">
        <v>35</v>
      </c>
      <c r="F48" s="21" t="s">
        <v>8</v>
      </c>
      <c r="G48" s="18"/>
      <c r="H48" s="18"/>
      <c r="I48" s="18"/>
      <c r="J48" s="18"/>
      <c r="K48" s="18"/>
      <c r="L48" s="18"/>
      <c r="M48" s="18"/>
      <c r="N48" s="18"/>
      <c r="O48" s="19"/>
      <c r="P48" s="19"/>
    </row>
    <row r="49" spans="1:16" ht="18.5" x14ac:dyDescent="0.45">
      <c r="A49" s="2"/>
      <c r="B49" s="16"/>
      <c r="C49" s="16"/>
      <c r="D49" s="20" t="s">
        <v>29</v>
      </c>
      <c r="E49" s="21">
        <v>1</v>
      </c>
      <c r="F49" s="21"/>
      <c r="G49" s="18"/>
      <c r="H49" s="18"/>
      <c r="I49" s="18"/>
      <c r="J49" s="18"/>
      <c r="K49" s="18"/>
      <c r="L49" s="18"/>
      <c r="M49" s="18"/>
      <c r="N49" s="18"/>
      <c r="O49" s="19"/>
      <c r="P49" s="19"/>
    </row>
    <row r="50" spans="1:16" ht="18.5" x14ac:dyDescent="0.45">
      <c r="A50" s="2"/>
      <c r="B50" s="16"/>
      <c r="C50" s="16"/>
      <c r="D50" s="26" t="s">
        <v>32</v>
      </c>
      <c r="E50" s="27">
        <f>E49*E48*E48*PI()/4</f>
        <v>962.11275016187415</v>
      </c>
      <c r="F50" s="24" t="s">
        <v>31</v>
      </c>
      <c r="G50" s="18"/>
      <c r="H50" s="18"/>
      <c r="I50" s="18"/>
      <c r="J50" s="18"/>
      <c r="K50" s="18"/>
      <c r="L50" s="18"/>
      <c r="M50" s="18"/>
      <c r="N50" s="18"/>
      <c r="O50" s="19"/>
      <c r="P50" s="19"/>
    </row>
    <row r="51" spans="1:16" ht="18.5" x14ac:dyDescent="0.45">
      <c r="A51" s="2"/>
      <c r="B51" s="16"/>
      <c r="C51" s="16"/>
      <c r="D51" s="22" t="s">
        <v>26</v>
      </c>
      <c r="E51" s="28">
        <f>E50/E47</f>
        <v>1.8987537975075952</v>
      </c>
      <c r="F51" s="24"/>
      <c r="G51" s="18"/>
      <c r="H51" s="18"/>
      <c r="I51" s="18"/>
      <c r="J51" s="18"/>
      <c r="K51" s="18"/>
      <c r="L51" s="18"/>
      <c r="M51" s="18"/>
      <c r="N51" s="18"/>
      <c r="O51" s="19"/>
      <c r="P51" s="19"/>
    </row>
    <row r="52" spans="1:16" ht="18.5" x14ac:dyDescent="0.45">
      <c r="A52" s="2"/>
      <c r="B52" s="16"/>
      <c r="C52" s="16"/>
      <c r="D52" s="17" t="s">
        <v>34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/>
      <c r="P52" s="19"/>
    </row>
    <row r="53" spans="1:16" ht="18.5" x14ac:dyDescent="0.45">
      <c r="A53" s="2"/>
      <c r="B53" s="16"/>
      <c r="C53" s="16"/>
      <c r="D53" s="17" t="s">
        <v>35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9"/>
      <c r="P53" s="19"/>
    </row>
    <row r="54" spans="1:16" ht="18.5" x14ac:dyDescent="0.45">
      <c r="A54" s="2"/>
      <c r="B54" s="16"/>
      <c r="C54" s="16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9"/>
      <c r="P54" s="19"/>
    </row>
    <row r="55" spans="1:16" ht="18.5" x14ac:dyDescent="0.45">
      <c r="A55" s="2"/>
      <c r="B55" s="16"/>
      <c r="C55" s="16"/>
      <c r="D55" s="44" t="s">
        <v>48</v>
      </c>
      <c r="E55" s="48">
        <f>E39*E51</f>
        <v>3199.6219495163773</v>
      </c>
      <c r="F55" s="45" t="s">
        <v>4</v>
      </c>
      <c r="G55" s="18"/>
      <c r="H55" s="18"/>
      <c r="I55" s="18"/>
      <c r="J55" s="18"/>
      <c r="K55" s="18"/>
      <c r="L55" s="18"/>
      <c r="M55" s="18"/>
      <c r="N55" s="18"/>
      <c r="O55" s="19"/>
      <c r="P55" s="19"/>
    </row>
    <row r="56" spans="1:16" ht="18.5" x14ac:dyDescent="0.45">
      <c r="A56" s="2"/>
      <c r="B56" s="16"/>
      <c r="C56" s="16"/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19"/>
    </row>
    <row r="57" spans="1:16" ht="18.5" x14ac:dyDescent="0.45">
      <c r="A57" s="2"/>
      <c r="B57" s="16"/>
      <c r="C57" s="16"/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9"/>
      <c r="P57" s="19"/>
    </row>
    <row r="58" spans="1:16" ht="18.5" x14ac:dyDescent="0.45">
      <c r="A58" s="2"/>
      <c r="B58" s="16"/>
      <c r="C58" s="16"/>
      <c r="D58" s="1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9"/>
      <c r="P58" s="19"/>
    </row>
    <row r="59" spans="1:16" ht="18.5" x14ac:dyDescent="0.45">
      <c r="A59" s="2"/>
      <c r="B59" s="16"/>
      <c r="C59" s="16"/>
      <c r="D59" s="1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9"/>
      <c r="P59" s="19"/>
    </row>
    <row r="60" spans="1:16" ht="19" thickBot="1" x14ac:dyDescent="0.5">
      <c r="A60" s="2"/>
      <c r="B60" s="16"/>
      <c r="C60" s="29"/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2"/>
      <c r="P60" s="19"/>
    </row>
    <row r="61" spans="1:16" ht="18.5" x14ac:dyDescent="0.45">
      <c r="A61" s="2"/>
      <c r="B61" s="40"/>
      <c r="C61" s="36">
        <v>1.4</v>
      </c>
      <c r="D61" s="12" t="s">
        <v>37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/>
      <c r="P61" s="19"/>
    </row>
    <row r="62" spans="1:16" ht="18.5" x14ac:dyDescent="0.45">
      <c r="A62" s="2"/>
      <c r="B62" s="16"/>
      <c r="C62" s="16"/>
      <c r="D62" s="20" t="s">
        <v>27</v>
      </c>
      <c r="E62" s="21">
        <v>25.4</v>
      </c>
      <c r="F62" s="21" t="s">
        <v>8</v>
      </c>
      <c r="G62" s="18"/>
      <c r="H62" s="18"/>
      <c r="I62" s="18"/>
      <c r="J62" s="18"/>
      <c r="K62" s="18"/>
      <c r="L62" s="18"/>
      <c r="M62" s="18"/>
      <c r="N62" s="18"/>
      <c r="O62" s="19"/>
      <c r="P62" s="19"/>
    </row>
    <row r="63" spans="1:16" ht="18.5" x14ac:dyDescent="0.45">
      <c r="A63" s="2"/>
      <c r="B63" s="16"/>
      <c r="C63" s="16"/>
      <c r="D63" s="26" t="s">
        <v>30</v>
      </c>
      <c r="E63" s="27">
        <f>E62*E62*PI()/4</f>
        <v>506.7074790974977</v>
      </c>
      <c r="F63" s="24" t="s">
        <v>31</v>
      </c>
      <c r="G63" s="18"/>
      <c r="H63" s="18"/>
      <c r="I63" s="18"/>
      <c r="J63" s="18"/>
      <c r="K63" s="18"/>
      <c r="L63" s="18"/>
      <c r="M63" s="18"/>
      <c r="N63" s="18"/>
      <c r="O63" s="19"/>
      <c r="P63" s="19"/>
    </row>
    <row r="64" spans="1:16" ht="18.5" x14ac:dyDescent="0.45">
      <c r="A64" s="2"/>
      <c r="B64" s="16"/>
      <c r="C64" s="16"/>
      <c r="D64" s="20" t="s">
        <v>38</v>
      </c>
      <c r="E64" s="21">
        <v>15</v>
      </c>
      <c r="F64" s="21" t="s">
        <v>8</v>
      </c>
      <c r="G64" s="18"/>
      <c r="H64" s="18"/>
      <c r="I64" s="18"/>
      <c r="J64" s="18"/>
      <c r="K64" s="18"/>
      <c r="L64" s="18"/>
      <c r="M64" s="18"/>
      <c r="N64" s="18"/>
      <c r="O64" s="19"/>
      <c r="P64" s="19"/>
    </row>
    <row r="65" spans="1:16" ht="18.5" x14ac:dyDescent="0.45">
      <c r="A65" s="2"/>
      <c r="B65" s="16"/>
      <c r="C65" s="16"/>
      <c r="D65" s="20" t="s">
        <v>39</v>
      </c>
      <c r="E65" s="21">
        <v>4</v>
      </c>
      <c r="F65" s="21"/>
      <c r="G65" s="18"/>
      <c r="H65" s="18"/>
      <c r="I65" s="18"/>
      <c r="J65" s="18"/>
      <c r="K65" s="18"/>
      <c r="L65" s="18"/>
      <c r="M65" s="18"/>
      <c r="N65" s="18"/>
      <c r="O65" s="19"/>
      <c r="P65" s="19"/>
    </row>
    <row r="66" spans="1:16" ht="18.5" x14ac:dyDescent="0.45">
      <c r="A66" s="2"/>
      <c r="B66" s="16"/>
      <c r="C66" s="16"/>
      <c r="D66" s="26" t="s">
        <v>40</v>
      </c>
      <c r="E66" s="27">
        <f>E65*E64*E64*PI()/4</f>
        <v>706.85834705770344</v>
      </c>
      <c r="F66" s="24" t="s">
        <v>31</v>
      </c>
      <c r="G66" s="18"/>
      <c r="H66" s="18"/>
      <c r="I66" s="18"/>
      <c r="J66" s="18"/>
      <c r="K66" s="18"/>
      <c r="L66" s="18"/>
      <c r="M66" s="18"/>
      <c r="N66" s="18"/>
      <c r="O66" s="19"/>
      <c r="P66" s="19"/>
    </row>
    <row r="67" spans="1:16" ht="18.5" x14ac:dyDescent="0.45">
      <c r="A67" s="2"/>
      <c r="B67" s="16"/>
      <c r="C67" s="16"/>
      <c r="D67" s="22" t="s">
        <v>41</v>
      </c>
      <c r="E67" s="28">
        <f>E66/E63</f>
        <v>1.3950027900055801</v>
      </c>
      <c r="F67" s="24"/>
      <c r="G67" s="18"/>
      <c r="H67" s="18"/>
      <c r="I67" s="18"/>
      <c r="J67" s="18"/>
      <c r="K67" s="18"/>
      <c r="L67" s="18"/>
      <c r="M67" s="18"/>
      <c r="N67" s="18"/>
      <c r="O67" s="19"/>
      <c r="P67" s="19"/>
    </row>
    <row r="68" spans="1:16" ht="18.5" x14ac:dyDescent="0.45">
      <c r="A68" s="2"/>
      <c r="B68" s="16"/>
      <c r="C68" s="16"/>
      <c r="D68" s="17" t="s">
        <v>42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9"/>
      <c r="P68" s="19"/>
    </row>
    <row r="69" spans="1:16" ht="18.5" x14ac:dyDescent="0.45">
      <c r="A69" s="2"/>
      <c r="B69" s="16"/>
      <c r="C69" s="16"/>
      <c r="D69" s="17" t="s">
        <v>35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9"/>
      <c r="P69" s="19"/>
    </row>
    <row r="70" spans="1:16" ht="18.5" x14ac:dyDescent="0.45">
      <c r="A70" s="2"/>
      <c r="B70" s="16"/>
      <c r="C70" s="16"/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19"/>
    </row>
    <row r="71" spans="1:16" ht="18.5" x14ac:dyDescent="0.45">
      <c r="A71" s="2"/>
      <c r="B71" s="16"/>
      <c r="C71" s="16"/>
      <c r="D71" s="44" t="s">
        <v>49</v>
      </c>
      <c r="E71" s="48">
        <f>E39*E67</f>
        <v>2350.7426567875427</v>
      </c>
      <c r="F71" s="45" t="s">
        <v>4</v>
      </c>
      <c r="G71" s="18"/>
      <c r="H71" s="18"/>
      <c r="I71" s="18"/>
      <c r="J71" s="18"/>
      <c r="K71" s="18"/>
      <c r="L71" s="18"/>
      <c r="M71" s="18"/>
      <c r="N71" s="18"/>
      <c r="O71" s="19"/>
      <c r="P71" s="19"/>
    </row>
    <row r="72" spans="1:16" ht="19" thickBot="1" x14ac:dyDescent="0.5">
      <c r="A72" s="2"/>
      <c r="B72" s="16"/>
      <c r="C72" s="29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2"/>
      <c r="P72" s="19"/>
    </row>
    <row r="73" spans="1:16" ht="18.5" x14ac:dyDescent="0.45">
      <c r="A73" s="2"/>
      <c r="B73" s="60"/>
      <c r="C73" s="51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63"/>
    </row>
    <row r="74" spans="1:16" ht="21" x14ac:dyDescent="0.5">
      <c r="A74" s="2"/>
      <c r="B74" s="61"/>
      <c r="C74" s="55" t="s">
        <v>73</v>
      </c>
      <c r="D74" s="55"/>
      <c r="E74" s="56">
        <f>E55*2+E71*2</f>
        <v>11100.729212607839</v>
      </c>
      <c r="F74" s="57" t="s">
        <v>4</v>
      </c>
      <c r="G74" s="53"/>
      <c r="H74" s="53"/>
      <c r="I74" s="53"/>
      <c r="J74" s="53"/>
      <c r="K74" s="53"/>
      <c r="L74" s="53"/>
      <c r="M74" s="53"/>
      <c r="N74" s="53"/>
      <c r="O74" s="53"/>
      <c r="P74" s="64"/>
    </row>
    <row r="75" spans="1:16" ht="21.5" thickBot="1" x14ac:dyDescent="0.55000000000000004">
      <c r="A75" s="2"/>
      <c r="B75" s="62"/>
      <c r="C75" s="58" t="s">
        <v>50</v>
      </c>
      <c r="D75" s="58"/>
      <c r="E75" s="66">
        <f>E74/E10</f>
        <v>55.503646063039199</v>
      </c>
      <c r="F75" s="59"/>
      <c r="G75" s="54"/>
      <c r="H75" s="54"/>
      <c r="I75" s="54"/>
      <c r="J75" s="54"/>
      <c r="K75" s="54"/>
      <c r="L75" s="54"/>
      <c r="M75" s="54"/>
      <c r="N75" s="54"/>
      <c r="O75" s="54"/>
      <c r="P75" s="65"/>
    </row>
    <row r="76" spans="1:16" ht="18.5" x14ac:dyDescent="0.45">
      <c r="A76" s="2"/>
      <c r="B76" s="11"/>
      <c r="C76" s="13"/>
      <c r="D76" s="1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</row>
    <row r="77" spans="1:16" ht="21" x14ac:dyDescent="0.5">
      <c r="A77" s="2"/>
      <c r="B77" s="75">
        <v>2</v>
      </c>
      <c r="C77" s="67" t="s">
        <v>43</v>
      </c>
      <c r="D77" s="67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9"/>
    </row>
    <row r="78" spans="1:16" ht="19" thickBot="1" x14ac:dyDescent="0.5">
      <c r="A78" s="2"/>
      <c r="B78" s="16"/>
      <c r="C78" s="17"/>
      <c r="D78" s="17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9"/>
    </row>
    <row r="79" spans="1:16" ht="18.5" x14ac:dyDescent="0.45">
      <c r="A79" s="2"/>
      <c r="B79" s="16"/>
      <c r="C79" s="36">
        <v>2.1</v>
      </c>
      <c r="D79" s="12" t="s">
        <v>51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  <c r="P79" s="19"/>
    </row>
    <row r="80" spans="1:16" ht="18.5" x14ac:dyDescent="0.45">
      <c r="A80" s="2"/>
      <c r="B80" s="16"/>
      <c r="C80" s="16"/>
      <c r="D80" s="20" t="s">
        <v>52</v>
      </c>
      <c r="E80" s="21">
        <v>0.6</v>
      </c>
      <c r="F80" s="21"/>
      <c r="G80" s="18"/>
      <c r="H80" s="18"/>
      <c r="I80" s="18"/>
      <c r="J80" s="18"/>
      <c r="K80" s="18"/>
      <c r="L80" s="18"/>
      <c r="M80" s="18"/>
      <c r="N80" s="18"/>
      <c r="O80" s="19"/>
      <c r="P80" s="19"/>
    </row>
    <row r="81" spans="1:16" ht="18.5" x14ac:dyDescent="0.45">
      <c r="A81" s="2"/>
      <c r="B81" s="16"/>
      <c r="C81" s="16"/>
      <c r="D81" s="20" t="s">
        <v>65</v>
      </c>
      <c r="E81" s="21">
        <v>2</v>
      </c>
      <c r="F81" s="21"/>
      <c r="G81" s="18"/>
      <c r="H81" s="18"/>
      <c r="I81" s="18"/>
      <c r="J81" s="18"/>
      <c r="K81" s="18"/>
      <c r="L81" s="18"/>
      <c r="M81" s="18"/>
      <c r="N81" s="18"/>
      <c r="O81" s="19"/>
      <c r="P81" s="19"/>
    </row>
    <row r="82" spans="1:16" ht="18.5" x14ac:dyDescent="0.45">
      <c r="A82" s="2"/>
      <c r="B82" s="16"/>
      <c r="C82" s="16"/>
      <c r="D82" s="20" t="s">
        <v>66</v>
      </c>
      <c r="E82" s="21">
        <v>1</v>
      </c>
      <c r="F82" s="21"/>
      <c r="G82" s="18"/>
      <c r="H82" s="18"/>
      <c r="I82" s="18"/>
      <c r="J82" s="18"/>
      <c r="K82" s="18"/>
      <c r="L82" s="18"/>
      <c r="M82" s="18"/>
      <c r="N82" s="18"/>
      <c r="O82" s="19"/>
      <c r="P82" s="19"/>
    </row>
    <row r="83" spans="1:16" ht="18.5" x14ac:dyDescent="0.45">
      <c r="A83" s="2"/>
      <c r="B83" s="16"/>
      <c r="C83" s="16"/>
      <c r="D83" s="41" t="s">
        <v>67</v>
      </c>
      <c r="E83" s="50">
        <f>E48*E48*PI()/4</f>
        <v>962.11275016187415</v>
      </c>
      <c r="F83" s="42" t="s">
        <v>31</v>
      </c>
      <c r="G83" s="18"/>
      <c r="H83" s="18"/>
      <c r="I83" s="18"/>
      <c r="J83" s="18"/>
      <c r="K83" s="18"/>
      <c r="L83" s="18"/>
      <c r="M83" s="18"/>
      <c r="N83" s="18"/>
      <c r="O83" s="19"/>
      <c r="P83" s="19"/>
    </row>
    <row r="84" spans="1:16" ht="18.5" x14ac:dyDescent="0.45">
      <c r="A84" s="2"/>
      <c r="B84" s="16"/>
      <c r="C84" s="16"/>
      <c r="D84" s="41" t="s">
        <v>68</v>
      </c>
      <c r="E84" s="50">
        <f>E82*E83</f>
        <v>962.11275016187415</v>
      </c>
      <c r="F84" s="42" t="s">
        <v>31</v>
      </c>
      <c r="G84" s="18"/>
      <c r="H84" s="18"/>
      <c r="I84" s="18"/>
      <c r="J84" s="18"/>
      <c r="K84" s="18"/>
      <c r="L84" s="18"/>
      <c r="M84" s="18"/>
      <c r="N84" s="18"/>
      <c r="O84" s="19"/>
      <c r="P84" s="19"/>
    </row>
    <row r="85" spans="1:16" ht="18.5" x14ac:dyDescent="0.45">
      <c r="A85" s="2"/>
      <c r="B85" s="16"/>
      <c r="C85" s="16"/>
      <c r="D85" s="41" t="s">
        <v>69</v>
      </c>
      <c r="E85" s="50">
        <f>E39*1000000/E47</f>
        <v>3325620.5667974418</v>
      </c>
      <c r="F85" s="42" t="s">
        <v>7</v>
      </c>
      <c r="G85" s="18"/>
      <c r="H85" s="18"/>
      <c r="I85" s="18"/>
      <c r="J85" s="18"/>
      <c r="K85" s="18"/>
      <c r="L85" s="18"/>
      <c r="M85" s="18"/>
      <c r="N85" s="18"/>
      <c r="O85" s="19"/>
      <c r="P85" s="19"/>
    </row>
    <row r="86" spans="1:16" ht="18.5" x14ac:dyDescent="0.45">
      <c r="A86" s="2"/>
      <c r="B86" s="16"/>
      <c r="C86" s="16"/>
      <c r="D86" s="41" t="s">
        <v>70</v>
      </c>
      <c r="E86" s="50">
        <f>E85*E84/1000000</f>
        <v>3199.6219495163773</v>
      </c>
      <c r="F86" s="42" t="s">
        <v>4</v>
      </c>
      <c r="G86" s="18"/>
      <c r="H86" s="18"/>
      <c r="I86" s="18"/>
      <c r="J86" s="18"/>
      <c r="K86" s="18"/>
      <c r="L86" s="18"/>
      <c r="M86" s="18"/>
      <c r="N86" s="18"/>
      <c r="O86" s="19"/>
      <c r="P86" s="19"/>
    </row>
    <row r="87" spans="1:16" ht="18.5" x14ac:dyDescent="0.45">
      <c r="A87" s="2"/>
      <c r="B87" s="16"/>
      <c r="C87" s="16"/>
      <c r="D87" s="41" t="s">
        <v>71</v>
      </c>
      <c r="E87" s="50">
        <f>E81*E86*E80</f>
        <v>3839.5463394196527</v>
      </c>
      <c r="F87" s="42" t="s">
        <v>4</v>
      </c>
      <c r="G87" s="18"/>
      <c r="H87" s="18"/>
      <c r="I87" s="18"/>
      <c r="J87" s="18"/>
      <c r="K87" s="18"/>
      <c r="L87" s="18"/>
      <c r="M87" s="18"/>
      <c r="N87" s="18"/>
      <c r="O87" s="19"/>
      <c r="P87" s="19"/>
    </row>
    <row r="88" spans="1:16" ht="18.5" x14ac:dyDescent="0.45">
      <c r="A88" s="2"/>
      <c r="B88" s="16"/>
      <c r="C88" s="16"/>
      <c r="D88" s="20" t="s">
        <v>53</v>
      </c>
      <c r="E88" s="21">
        <v>320</v>
      </c>
      <c r="F88" s="21" t="s">
        <v>8</v>
      </c>
      <c r="G88" s="18"/>
      <c r="H88" s="18"/>
      <c r="I88" s="18"/>
      <c r="J88" s="18"/>
      <c r="K88" s="18"/>
      <c r="L88" s="18"/>
      <c r="M88" s="18"/>
      <c r="N88" s="18"/>
      <c r="O88" s="19"/>
      <c r="P88" s="19"/>
    </row>
    <row r="89" spans="1:16" ht="18.5" x14ac:dyDescent="0.45">
      <c r="A89" s="2"/>
      <c r="B89" s="16"/>
      <c r="C89" s="16"/>
      <c r="D89" s="41" t="s">
        <v>54</v>
      </c>
      <c r="E89" s="50">
        <f>(E88/2-E46/2-5)</f>
        <v>142.30000000000001</v>
      </c>
      <c r="F89" s="42" t="s">
        <v>8</v>
      </c>
      <c r="G89" s="18"/>
      <c r="H89" s="18"/>
      <c r="I89" s="18"/>
      <c r="J89" s="18"/>
      <c r="K89" s="18"/>
      <c r="L89" s="18"/>
      <c r="M89" s="18"/>
      <c r="N89" s="18"/>
      <c r="O89" s="19"/>
      <c r="P89" s="19"/>
    </row>
    <row r="90" spans="1:16" ht="18.5" x14ac:dyDescent="0.45">
      <c r="A90" s="2"/>
      <c r="B90" s="16"/>
      <c r="C90" s="16"/>
      <c r="D90" s="41" t="s">
        <v>55</v>
      </c>
      <c r="E90" s="50">
        <f>E87*E89/1000</f>
        <v>546.36744409941662</v>
      </c>
      <c r="F90" s="42" t="s">
        <v>6</v>
      </c>
      <c r="G90" s="18"/>
      <c r="H90" s="18"/>
      <c r="I90" s="18"/>
      <c r="J90" s="18"/>
      <c r="K90" s="18"/>
      <c r="L90" s="18"/>
      <c r="M90" s="18"/>
      <c r="N90" s="18"/>
      <c r="O90" s="19"/>
      <c r="P90" s="19"/>
    </row>
    <row r="91" spans="1:16" ht="21" x14ac:dyDescent="0.5">
      <c r="A91" s="2"/>
      <c r="B91" s="16"/>
      <c r="C91" s="16"/>
      <c r="D91" s="70" t="s">
        <v>57</v>
      </c>
      <c r="E91" s="56">
        <f>E90/E11</f>
        <v>1821.2248136647222</v>
      </c>
      <c r="F91" s="71" t="s">
        <v>4</v>
      </c>
      <c r="G91" s="18"/>
      <c r="H91" s="18"/>
      <c r="I91" s="18"/>
      <c r="J91" s="18"/>
      <c r="K91" s="18"/>
      <c r="L91" s="18"/>
      <c r="M91" s="18"/>
      <c r="N91" s="18"/>
      <c r="O91" s="19"/>
      <c r="P91" s="19"/>
    </row>
    <row r="92" spans="1:16" ht="21" x14ac:dyDescent="0.5">
      <c r="A92" s="2"/>
      <c r="B92" s="16"/>
      <c r="C92" s="16"/>
      <c r="D92" s="70" t="s">
        <v>58</v>
      </c>
      <c r="E92" s="56">
        <f>E91*2</f>
        <v>3642.4496273294444</v>
      </c>
      <c r="F92" s="71" t="s">
        <v>4</v>
      </c>
      <c r="G92" s="18"/>
      <c r="H92" s="18"/>
      <c r="I92" s="18"/>
      <c r="J92" s="18"/>
      <c r="K92" s="18"/>
      <c r="L92" s="18"/>
      <c r="M92" s="18"/>
      <c r="N92" s="18"/>
      <c r="O92" s="19"/>
      <c r="P92" s="19"/>
    </row>
    <row r="93" spans="1:16" ht="21" x14ac:dyDescent="0.5">
      <c r="A93" s="2"/>
      <c r="B93" s="16"/>
      <c r="C93" s="16"/>
      <c r="D93" s="70" t="s">
        <v>113</v>
      </c>
      <c r="E93" s="56">
        <f>E92*100/E111</f>
        <v>58.927379211845142</v>
      </c>
      <c r="F93" s="71" t="s">
        <v>110</v>
      </c>
      <c r="G93" s="18"/>
      <c r="H93" s="18"/>
      <c r="I93" s="18"/>
      <c r="J93" s="18"/>
      <c r="K93" s="18"/>
      <c r="L93" s="18"/>
      <c r="M93" s="18"/>
      <c r="N93" s="18"/>
      <c r="O93" s="19"/>
      <c r="P93" s="19"/>
    </row>
    <row r="94" spans="1:16" ht="19" thickBot="1" x14ac:dyDescent="0.5">
      <c r="A94" s="2"/>
      <c r="B94" s="16"/>
      <c r="C94" s="29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2"/>
      <c r="P94" s="19"/>
    </row>
    <row r="95" spans="1:16" ht="18.5" x14ac:dyDescent="0.45">
      <c r="A95" s="2"/>
      <c r="B95" s="16"/>
      <c r="C95" s="36">
        <v>2.2000000000000002</v>
      </c>
      <c r="D95" s="12" t="s">
        <v>59</v>
      </c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/>
      <c r="P95" s="19"/>
    </row>
    <row r="96" spans="1:16" ht="18.5" x14ac:dyDescent="0.45">
      <c r="A96" s="2"/>
      <c r="B96" s="16"/>
      <c r="C96" s="16"/>
      <c r="D96" s="20" t="s">
        <v>60</v>
      </c>
      <c r="E96" s="21">
        <v>0.6</v>
      </c>
      <c r="F96" s="21"/>
      <c r="G96" s="18"/>
      <c r="H96" s="18"/>
      <c r="I96" s="18"/>
      <c r="J96" s="18"/>
      <c r="K96" s="18"/>
      <c r="L96" s="18"/>
      <c r="M96" s="18"/>
      <c r="N96" s="18"/>
      <c r="O96" s="19"/>
      <c r="P96" s="19"/>
    </row>
    <row r="97" spans="1:16" ht="18.5" x14ac:dyDescent="0.45">
      <c r="A97" s="2"/>
      <c r="B97" s="16"/>
      <c r="C97" s="16"/>
      <c r="D97" s="20" t="s">
        <v>65</v>
      </c>
      <c r="E97" s="21">
        <v>2</v>
      </c>
      <c r="F97" s="21"/>
      <c r="G97" s="18"/>
      <c r="H97" s="18"/>
      <c r="I97" s="18"/>
      <c r="J97" s="18"/>
      <c r="K97" s="18"/>
      <c r="L97" s="18"/>
      <c r="M97" s="18"/>
      <c r="N97" s="18"/>
      <c r="O97" s="19"/>
      <c r="P97" s="19"/>
    </row>
    <row r="98" spans="1:16" ht="18.5" x14ac:dyDescent="0.45">
      <c r="A98" s="2"/>
      <c r="B98" s="16"/>
      <c r="C98" s="16"/>
      <c r="D98" s="41" t="s">
        <v>66</v>
      </c>
      <c r="E98" s="42">
        <f>E65</f>
        <v>4</v>
      </c>
      <c r="F98" s="42"/>
      <c r="G98" s="18"/>
      <c r="H98" s="18"/>
      <c r="I98" s="18"/>
      <c r="J98" s="18"/>
      <c r="K98" s="18"/>
      <c r="L98" s="18"/>
      <c r="M98" s="18"/>
      <c r="N98" s="18"/>
      <c r="O98" s="19"/>
      <c r="P98" s="19"/>
    </row>
    <row r="99" spans="1:16" ht="18.5" x14ac:dyDescent="0.45">
      <c r="A99" s="2"/>
      <c r="B99" s="16"/>
      <c r="C99" s="16"/>
      <c r="D99" s="41" t="s">
        <v>67</v>
      </c>
      <c r="E99" s="50">
        <f>E64*E64*PI()/4</f>
        <v>176.71458676442586</v>
      </c>
      <c r="F99" s="42" t="s">
        <v>31</v>
      </c>
      <c r="G99" s="18"/>
      <c r="H99" s="18"/>
      <c r="I99" s="18"/>
      <c r="J99" s="18"/>
      <c r="K99" s="18"/>
      <c r="L99" s="18"/>
      <c r="M99" s="18"/>
      <c r="N99" s="18"/>
      <c r="O99" s="19"/>
      <c r="P99" s="19"/>
    </row>
    <row r="100" spans="1:16" ht="18.5" x14ac:dyDescent="0.45">
      <c r="A100" s="2"/>
      <c r="B100" s="16"/>
      <c r="C100" s="16"/>
      <c r="D100" s="41" t="s">
        <v>68</v>
      </c>
      <c r="E100" s="50">
        <f>E98*E99</f>
        <v>706.85834705770344</v>
      </c>
      <c r="F100" s="42" t="s">
        <v>31</v>
      </c>
      <c r="G100" s="18"/>
      <c r="H100" s="18"/>
      <c r="I100" s="18"/>
      <c r="J100" s="18"/>
      <c r="K100" s="18"/>
      <c r="L100" s="18"/>
      <c r="M100" s="18"/>
      <c r="N100" s="18"/>
      <c r="O100" s="19"/>
      <c r="P100" s="19"/>
    </row>
    <row r="101" spans="1:16" ht="18.5" x14ac:dyDescent="0.45">
      <c r="A101" s="2"/>
      <c r="B101" s="16"/>
      <c r="C101" s="16"/>
      <c r="D101" s="41" t="s">
        <v>69</v>
      </c>
      <c r="E101" s="50">
        <f>E85</f>
        <v>3325620.5667974418</v>
      </c>
      <c r="F101" s="42" t="s">
        <v>7</v>
      </c>
      <c r="G101" s="18"/>
      <c r="H101" s="18"/>
      <c r="I101" s="18"/>
      <c r="J101" s="18"/>
      <c r="K101" s="18"/>
      <c r="L101" s="18"/>
      <c r="M101" s="18"/>
      <c r="N101" s="18"/>
      <c r="O101" s="19"/>
      <c r="P101" s="19"/>
    </row>
    <row r="102" spans="1:16" ht="18.5" x14ac:dyDescent="0.45">
      <c r="A102" s="2"/>
      <c r="B102" s="16"/>
      <c r="C102" s="16"/>
      <c r="D102" s="41" t="s">
        <v>70</v>
      </c>
      <c r="E102" s="50">
        <f>E101*E100/1000000</f>
        <v>2350.7426567875423</v>
      </c>
      <c r="F102" s="42" t="s">
        <v>4</v>
      </c>
      <c r="G102" s="18"/>
      <c r="H102" s="18"/>
      <c r="I102" s="18"/>
      <c r="J102" s="18"/>
      <c r="K102" s="18"/>
      <c r="L102" s="18"/>
      <c r="M102" s="18"/>
      <c r="N102" s="18"/>
      <c r="O102" s="19"/>
      <c r="P102" s="19"/>
    </row>
    <row r="103" spans="1:16" ht="18.5" x14ac:dyDescent="0.45">
      <c r="A103" s="2"/>
      <c r="B103" s="16"/>
      <c r="C103" s="16"/>
      <c r="D103" s="41" t="s">
        <v>71</v>
      </c>
      <c r="E103" s="50">
        <f>E97*E102*E96</f>
        <v>2820.8911881450508</v>
      </c>
      <c r="F103" s="42" t="s">
        <v>4</v>
      </c>
      <c r="G103" s="18"/>
      <c r="H103" s="18"/>
      <c r="I103" s="18"/>
      <c r="J103" s="18"/>
      <c r="K103" s="18"/>
      <c r="L103" s="18"/>
      <c r="M103" s="18"/>
      <c r="N103" s="18"/>
      <c r="O103" s="19"/>
      <c r="P103" s="19"/>
    </row>
    <row r="104" spans="1:16" ht="18.5" x14ac:dyDescent="0.45">
      <c r="A104" s="2"/>
      <c r="B104" s="16"/>
      <c r="C104" s="16"/>
      <c r="D104" s="20" t="s">
        <v>61</v>
      </c>
      <c r="E104" s="21">
        <v>280</v>
      </c>
      <c r="F104" s="21" t="s">
        <v>8</v>
      </c>
      <c r="G104" s="18"/>
      <c r="H104" s="18"/>
      <c r="I104" s="18"/>
      <c r="J104" s="18"/>
      <c r="K104" s="18"/>
      <c r="L104" s="18"/>
      <c r="M104" s="18"/>
      <c r="N104" s="18"/>
      <c r="O104" s="19"/>
      <c r="P104" s="19"/>
    </row>
    <row r="105" spans="1:16" ht="18.5" x14ac:dyDescent="0.45">
      <c r="A105" s="2"/>
      <c r="B105" s="16"/>
      <c r="C105" s="16"/>
      <c r="D105" s="41" t="s">
        <v>62</v>
      </c>
      <c r="E105" s="50">
        <f>(E104/2-E61/2-5)</f>
        <v>135</v>
      </c>
      <c r="F105" s="42" t="s">
        <v>8</v>
      </c>
      <c r="G105" s="18"/>
      <c r="H105" s="18"/>
      <c r="I105" s="18"/>
      <c r="J105" s="18"/>
      <c r="K105" s="18"/>
      <c r="L105" s="18"/>
      <c r="M105" s="18"/>
      <c r="N105" s="18"/>
      <c r="O105" s="19"/>
      <c r="P105" s="19"/>
    </row>
    <row r="106" spans="1:16" ht="18.5" x14ac:dyDescent="0.45">
      <c r="A106" s="2"/>
      <c r="B106" s="16"/>
      <c r="C106" s="16"/>
      <c r="D106" s="41" t="s">
        <v>63</v>
      </c>
      <c r="E106" s="50">
        <f>E103*E105/1000</f>
        <v>380.82031039958184</v>
      </c>
      <c r="F106" s="42" t="s">
        <v>6</v>
      </c>
      <c r="G106" s="18"/>
      <c r="H106" s="18"/>
      <c r="I106" s="18"/>
      <c r="J106" s="18"/>
      <c r="K106" s="18"/>
      <c r="L106" s="18"/>
      <c r="M106" s="18"/>
      <c r="N106" s="18"/>
      <c r="O106" s="19"/>
      <c r="P106" s="19"/>
    </row>
    <row r="107" spans="1:16" ht="21" x14ac:dyDescent="0.5">
      <c r="A107" s="2"/>
      <c r="B107" s="16"/>
      <c r="C107" s="16"/>
      <c r="D107" s="70" t="s">
        <v>72</v>
      </c>
      <c r="E107" s="56">
        <f>E106/E11</f>
        <v>1269.4010346652728</v>
      </c>
      <c r="F107" s="71" t="s">
        <v>4</v>
      </c>
      <c r="G107" s="18"/>
      <c r="H107" s="18"/>
      <c r="I107" s="18"/>
      <c r="J107" s="18"/>
      <c r="K107" s="18"/>
      <c r="L107" s="18"/>
      <c r="M107" s="18"/>
      <c r="N107" s="18"/>
      <c r="O107" s="19"/>
      <c r="P107" s="19"/>
    </row>
    <row r="108" spans="1:16" ht="21" x14ac:dyDescent="0.5">
      <c r="A108" s="2"/>
      <c r="B108" s="16"/>
      <c r="C108" s="16"/>
      <c r="D108" s="70" t="s">
        <v>64</v>
      </c>
      <c r="E108" s="56">
        <f>E107*2</f>
        <v>2538.8020693305457</v>
      </c>
      <c r="F108" s="71" t="s">
        <v>4</v>
      </c>
      <c r="G108" s="18"/>
      <c r="H108" s="18"/>
      <c r="I108" s="18"/>
      <c r="J108" s="18"/>
      <c r="K108" s="18"/>
      <c r="L108" s="18"/>
      <c r="M108" s="18"/>
      <c r="N108" s="18"/>
      <c r="O108" s="19"/>
      <c r="P108" s="19"/>
    </row>
    <row r="109" spans="1:16" ht="21.5" thickBot="1" x14ac:dyDescent="0.55000000000000004">
      <c r="A109" s="2"/>
      <c r="B109" s="16"/>
      <c r="C109" s="29"/>
      <c r="D109" s="72" t="s">
        <v>114</v>
      </c>
      <c r="E109" s="73">
        <f>E108*100/E111</f>
        <v>41.07262078815485</v>
      </c>
      <c r="F109" s="74" t="s">
        <v>110</v>
      </c>
      <c r="G109" s="31"/>
      <c r="H109" s="31"/>
      <c r="I109" s="31"/>
      <c r="J109" s="31"/>
      <c r="K109" s="31"/>
      <c r="L109" s="31"/>
      <c r="M109" s="31"/>
      <c r="N109" s="31"/>
      <c r="O109" s="32"/>
      <c r="P109" s="19"/>
    </row>
    <row r="110" spans="1:16" ht="18.5" x14ac:dyDescent="0.45">
      <c r="A110" s="2"/>
      <c r="B110" s="16"/>
      <c r="C110" s="17"/>
      <c r="D110" s="1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9"/>
    </row>
    <row r="111" spans="1:16" ht="21" x14ac:dyDescent="0.5">
      <c r="A111" s="2"/>
      <c r="B111" s="61"/>
      <c r="C111" s="55" t="s">
        <v>74</v>
      </c>
      <c r="D111" s="55"/>
      <c r="E111" s="56">
        <f>E92+E108</f>
        <v>6181.2516966599906</v>
      </c>
      <c r="F111" s="57" t="s">
        <v>4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64"/>
    </row>
    <row r="112" spans="1:16" ht="21.5" thickBot="1" x14ac:dyDescent="0.55000000000000004">
      <c r="A112" s="2"/>
      <c r="B112" s="62"/>
      <c r="C112" s="58" t="s">
        <v>76</v>
      </c>
      <c r="D112" s="58"/>
      <c r="E112" s="66">
        <f>E111/E12</f>
        <v>4.1208344644399935</v>
      </c>
      <c r="F112" s="59" t="s">
        <v>3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65"/>
    </row>
    <row r="113" spans="1:22" ht="18.5" x14ac:dyDescent="0.45">
      <c r="A113" s="2"/>
      <c r="B113" s="17"/>
      <c r="C113" s="17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22" ht="18.5" x14ac:dyDescent="0.45">
      <c r="A114" s="2"/>
    </row>
    <row r="124" spans="1:22" x14ac:dyDescent="0.35">
      <c r="B124" s="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5"/>
      <c r="U124" s="5"/>
      <c r="V124" s="5"/>
    </row>
    <row r="126" spans="1:22" x14ac:dyDescent="0.35">
      <c r="B126" s="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5"/>
      <c r="U126" s="5"/>
      <c r="V126" s="5"/>
    </row>
    <row r="146" spans="5:19" x14ac:dyDescent="0.35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8" spans="5:19" x14ac:dyDescent="0.35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52" spans="5:19" x14ac:dyDescent="0.35"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F6DF-A597-440C-BDB9-76F3A5C2617A}">
  <dimension ref="A1:W142"/>
  <sheetViews>
    <sheetView tabSelected="1" topLeftCell="B3" zoomScale="66" zoomScaleNormal="66" workbookViewId="0">
      <selection activeCell="O6" sqref="O6"/>
    </sheetView>
  </sheetViews>
  <sheetFormatPr defaultRowHeight="14.5" x14ac:dyDescent="0.35"/>
  <cols>
    <col min="1" max="2" width="8.7265625" style="78"/>
    <col min="3" max="3" width="58.08984375" style="78" customWidth="1"/>
    <col min="4" max="4" width="12.7265625" style="78" customWidth="1"/>
    <col min="5" max="5" width="7.26953125" style="79" customWidth="1"/>
    <col min="6" max="10" width="8.7265625" style="79"/>
    <col min="11" max="11" width="7.1796875" style="3" customWidth="1"/>
    <col min="12" max="12" width="8.7265625" style="3"/>
    <col min="13" max="13" width="10.54296875" style="3" customWidth="1"/>
    <col min="14" max="14" width="8.7265625" style="3"/>
    <col min="15" max="15" width="20.54296875" style="3" customWidth="1"/>
    <col min="16" max="17" width="8.7265625" style="3"/>
    <col min="18" max="18" width="11.453125" customWidth="1"/>
    <col min="19" max="19" width="6.36328125" customWidth="1"/>
    <col min="22" max="22" width="11.453125" customWidth="1"/>
  </cols>
  <sheetData>
    <row r="1" spans="1:23" ht="23.5" x14ac:dyDescent="0.55000000000000004">
      <c r="A1" s="77" t="s">
        <v>109</v>
      </c>
    </row>
    <row r="2" spans="1:23" ht="23.5" x14ac:dyDescent="0.55000000000000004">
      <c r="A2" s="2"/>
      <c r="B2" s="8"/>
      <c r="F2" s="2" t="s">
        <v>16</v>
      </c>
      <c r="G2" s="78"/>
      <c r="H2" s="78"/>
    </row>
    <row r="3" spans="1:23" ht="24" thickBot="1" x14ac:dyDescent="0.6">
      <c r="E3" s="78"/>
      <c r="F3" s="8"/>
      <c r="G3" s="80"/>
      <c r="H3" s="78" t="s">
        <v>17</v>
      </c>
    </row>
    <row r="4" spans="1:23" ht="24" thickBot="1" x14ac:dyDescent="0.6">
      <c r="A4" s="78" t="s">
        <v>1</v>
      </c>
      <c r="E4" s="78"/>
      <c r="F4" s="8"/>
      <c r="G4" s="81"/>
      <c r="H4" s="78" t="s">
        <v>18</v>
      </c>
      <c r="K4" s="120"/>
      <c r="L4" s="14"/>
      <c r="M4" s="14"/>
      <c r="N4" s="14"/>
      <c r="O4" s="14"/>
      <c r="P4" s="14"/>
      <c r="Q4" s="14"/>
      <c r="R4" s="13"/>
      <c r="S4" s="13"/>
      <c r="T4" s="13"/>
      <c r="U4" s="13"/>
      <c r="V4" s="13"/>
      <c r="W4" s="121"/>
    </row>
    <row r="5" spans="1:23" ht="19" thickBot="1" x14ac:dyDescent="0.5">
      <c r="E5" s="78"/>
      <c r="F5" s="78"/>
      <c r="G5" s="78"/>
      <c r="H5" s="78"/>
      <c r="K5" s="122"/>
      <c r="L5" s="18"/>
      <c r="M5" s="127"/>
      <c r="N5" s="128" t="s">
        <v>121</v>
      </c>
      <c r="O5" s="129">
        <v>-5</v>
      </c>
      <c r="P5" s="130" t="s">
        <v>3</v>
      </c>
      <c r="Q5" s="131" t="s">
        <v>90</v>
      </c>
      <c r="R5" s="131"/>
      <c r="S5" s="131"/>
      <c r="T5" s="132"/>
      <c r="U5" s="17"/>
      <c r="V5" s="17"/>
      <c r="W5" s="123"/>
    </row>
    <row r="6" spans="1:23" ht="19" thickBot="1" x14ac:dyDescent="0.5">
      <c r="B6" s="84" t="s">
        <v>80</v>
      </c>
      <c r="C6" s="85"/>
      <c r="D6" s="85">
        <v>1500</v>
      </c>
      <c r="E6" s="86" t="s">
        <v>2</v>
      </c>
      <c r="F6" s="78"/>
      <c r="G6" s="78"/>
      <c r="H6" s="78"/>
      <c r="K6" s="122"/>
      <c r="L6" s="18"/>
      <c r="M6" s="133"/>
      <c r="N6" s="134" t="s">
        <v>122</v>
      </c>
      <c r="O6" s="135">
        <v>0</v>
      </c>
      <c r="P6" s="136" t="s">
        <v>3</v>
      </c>
      <c r="Q6" s="137" t="s">
        <v>129</v>
      </c>
      <c r="R6" s="137"/>
      <c r="S6" s="137"/>
      <c r="T6" s="138"/>
      <c r="U6" s="17"/>
      <c r="V6" s="17"/>
      <c r="W6" s="123"/>
    </row>
    <row r="7" spans="1:23" x14ac:dyDescent="0.35">
      <c r="B7" s="87" t="s">
        <v>81</v>
      </c>
      <c r="C7" s="88"/>
      <c r="D7" s="89">
        <f>D6*9.81</f>
        <v>14715</v>
      </c>
      <c r="E7" s="90" t="s">
        <v>4</v>
      </c>
      <c r="F7" s="78"/>
      <c r="G7" s="78"/>
      <c r="H7" s="78"/>
      <c r="K7" s="122"/>
      <c r="L7" s="18"/>
      <c r="M7" s="18"/>
      <c r="N7" s="18"/>
      <c r="O7" s="18"/>
      <c r="P7" s="18"/>
      <c r="Q7" s="18"/>
      <c r="R7" s="17"/>
      <c r="S7" s="17"/>
      <c r="T7" s="17"/>
      <c r="U7" s="17"/>
      <c r="V7" s="17"/>
      <c r="W7" s="123"/>
    </row>
    <row r="8" spans="1:23" x14ac:dyDescent="0.35">
      <c r="B8" s="91" t="s">
        <v>82</v>
      </c>
      <c r="C8" s="92"/>
      <c r="D8" s="92">
        <v>2.5</v>
      </c>
      <c r="E8" s="93" t="s">
        <v>5</v>
      </c>
      <c r="F8" s="78"/>
      <c r="G8" s="78"/>
      <c r="H8" s="78"/>
      <c r="K8" s="122"/>
      <c r="L8" s="18"/>
      <c r="M8" s="18"/>
      <c r="N8" s="18"/>
      <c r="O8" s="18"/>
      <c r="P8" s="18"/>
      <c r="Q8" s="18"/>
      <c r="R8" s="17"/>
      <c r="S8" s="17"/>
      <c r="T8" s="17"/>
      <c r="U8" s="17"/>
      <c r="V8" s="17"/>
      <c r="W8" s="123"/>
    </row>
    <row r="9" spans="1:23" x14ac:dyDescent="0.35">
      <c r="B9" s="91" t="s">
        <v>83</v>
      </c>
      <c r="C9" s="92"/>
      <c r="D9" s="94">
        <v>1.25</v>
      </c>
      <c r="E9" s="93" t="s">
        <v>5</v>
      </c>
      <c r="F9" s="78"/>
      <c r="G9" s="78"/>
      <c r="H9" s="78"/>
      <c r="K9" s="122"/>
      <c r="L9" s="18"/>
      <c r="M9" s="18"/>
      <c r="N9" s="18"/>
      <c r="O9" s="18"/>
      <c r="P9" s="18"/>
      <c r="Q9" s="18"/>
      <c r="R9" s="17"/>
      <c r="S9" s="17"/>
      <c r="T9" s="17"/>
      <c r="U9" s="17"/>
      <c r="V9" s="17"/>
      <c r="W9" s="123"/>
    </row>
    <row r="10" spans="1:23" x14ac:dyDescent="0.35">
      <c r="B10" s="87" t="s">
        <v>84</v>
      </c>
      <c r="C10" s="88"/>
      <c r="D10" s="95">
        <f>D8-D9</f>
        <v>1.25</v>
      </c>
      <c r="E10" s="90" t="s">
        <v>5</v>
      </c>
      <c r="F10" s="78"/>
      <c r="G10" s="78"/>
      <c r="H10" s="78"/>
      <c r="K10" s="122"/>
      <c r="L10" s="18"/>
      <c r="M10" s="18"/>
      <c r="N10" s="18"/>
      <c r="O10" s="18"/>
      <c r="P10" s="18"/>
      <c r="Q10" s="18"/>
      <c r="R10" s="17"/>
      <c r="S10" s="17"/>
      <c r="T10" s="17"/>
      <c r="U10" s="17"/>
      <c r="V10" s="17"/>
      <c r="W10" s="123"/>
    </row>
    <row r="11" spans="1:23" x14ac:dyDescent="0.35">
      <c r="B11" s="91" t="s">
        <v>85</v>
      </c>
      <c r="C11" s="92"/>
      <c r="D11" s="94">
        <v>0.5</v>
      </c>
      <c r="E11" s="93" t="s">
        <v>5</v>
      </c>
      <c r="F11" s="78"/>
      <c r="G11" s="78"/>
      <c r="H11" s="78"/>
      <c r="K11" s="122"/>
      <c r="L11" s="18"/>
      <c r="M11" s="18"/>
      <c r="N11" s="18"/>
      <c r="O11" s="18"/>
      <c r="P11" s="18"/>
      <c r="Q11" s="18"/>
      <c r="R11" s="17"/>
      <c r="S11" s="17"/>
      <c r="T11" s="17"/>
      <c r="U11" s="17"/>
      <c r="V11" s="17"/>
      <c r="W11" s="123"/>
    </row>
    <row r="12" spans="1:23" x14ac:dyDescent="0.35">
      <c r="B12" s="91" t="s">
        <v>86</v>
      </c>
      <c r="C12" s="92"/>
      <c r="D12" s="94">
        <v>1.6</v>
      </c>
      <c r="E12" s="93" t="s">
        <v>5</v>
      </c>
      <c r="F12" s="78"/>
      <c r="G12" s="78"/>
      <c r="H12" s="78"/>
      <c r="K12" s="122"/>
      <c r="L12" s="18"/>
      <c r="M12" s="18"/>
      <c r="N12" s="18"/>
      <c r="O12" s="18"/>
      <c r="P12" s="18"/>
      <c r="Q12" s="18"/>
      <c r="R12" s="17"/>
      <c r="S12" s="17"/>
      <c r="T12" s="17"/>
      <c r="U12" s="17"/>
      <c r="V12" s="17"/>
      <c r="W12" s="123"/>
    </row>
    <row r="13" spans="1:23" ht="18.5" x14ac:dyDescent="0.45">
      <c r="B13" s="91" t="s">
        <v>87</v>
      </c>
      <c r="C13" s="92"/>
      <c r="D13" s="94">
        <v>0.8</v>
      </c>
      <c r="E13" s="93" t="s">
        <v>5</v>
      </c>
      <c r="F13" s="78"/>
      <c r="G13" s="78"/>
      <c r="H13" s="78"/>
      <c r="K13" s="122"/>
      <c r="L13" s="108"/>
      <c r="M13" s="109" t="s">
        <v>123</v>
      </c>
      <c r="N13" s="18"/>
      <c r="O13" s="18"/>
      <c r="P13" s="18"/>
      <c r="Q13" s="108"/>
      <c r="R13" s="109" t="s">
        <v>123</v>
      </c>
      <c r="S13" s="17"/>
      <c r="T13" s="33"/>
      <c r="U13" s="117"/>
      <c r="V13" s="109" t="s">
        <v>125</v>
      </c>
      <c r="W13" s="123"/>
    </row>
    <row r="14" spans="1:23" ht="18.5" x14ac:dyDescent="0.45">
      <c r="B14" s="87" t="s">
        <v>88</v>
      </c>
      <c r="C14" s="88"/>
      <c r="D14" s="95">
        <f>D12-D13</f>
        <v>0.8</v>
      </c>
      <c r="E14" s="90" t="s">
        <v>5</v>
      </c>
      <c r="F14" s="78"/>
      <c r="G14" s="78"/>
      <c r="H14" s="78"/>
      <c r="K14" s="122"/>
      <c r="L14" s="110"/>
      <c r="M14" s="111">
        <f>D42*(-1)*(D15/9.81)</f>
        <v>2257.2629969418958</v>
      </c>
      <c r="N14" s="18"/>
      <c r="O14" s="18"/>
      <c r="P14" s="18"/>
      <c r="Q14" s="110"/>
      <c r="R14" s="111">
        <f>D44*(-1)*(D15/9.81)</f>
        <v>2257.2629969418958</v>
      </c>
      <c r="S14" s="17"/>
      <c r="T14" s="34"/>
      <c r="U14" s="118"/>
      <c r="V14" s="111">
        <f>R14+M14</f>
        <v>4514.5259938837917</v>
      </c>
      <c r="W14" s="123"/>
    </row>
    <row r="15" spans="1:23" ht="18.5" x14ac:dyDescent="0.45">
      <c r="B15" s="87" t="s">
        <v>89</v>
      </c>
      <c r="C15" s="88"/>
      <c r="D15" s="107">
        <f>O5</f>
        <v>-5</v>
      </c>
      <c r="E15" s="90" t="s">
        <v>3</v>
      </c>
      <c r="G15" s="78"/>
      <c r="H15" s="78"/>
      <c r="K15" s="122"/>
      <c r="L15" s="110"/>
      <c r="M15" s="112" t="s">
        <v>124</v>
      </c>
      <c r="N15" s="18"/>
      <c r="O15" s="18"/>
      <c r="P15" s="18"/>
      <c r="Q15" s="110"/>
      <c r="R15" s="112" t="s">
        <v>124</v>
      </c>
      <c r="S15" s="17"/>
      <c r="T15" s="34"/>
      <c r="U15" s="118"/>
      <c r="V15" s="112" t="s">
        <v>126</v>
      </c>
      <c r="W15" s="123"/>
    </row>
    <row r="16" spans="1:23" ht="19" thickBot="1" x14ac:dyDescent="0.5">
      <c r="B16" s="115" t="s">
        <v>91</v>
      </c>
      <c r="C16" s="104"/>
      <c r="D16" s="116">
        <f>O6</f>
        <v>0</v>
      </c>
      <c r="E16" s="106" t="s">
        <v>3</v>
      </c>
      <c r="G16" s="78"/>
      <c r="H16" s="78"/>
      <c r="I16" s="4"/>
      <c r="J16" s="4"/>
      <c r="K16" s="124"/>
      <c r="L16" s="113"/>
      <c r="M16" s="114">
        <f>D43</f>
        <v>30.096839959225282</v>
      </c>
      <c r="N16" s="69"/>
      <c r="O16" s="69"/>
      <c r="P16" s="69"/>
      <c r="Q16" s="113"/>
      <c r="R16" s="114">
        <f>D45</f>
        <v>30.096839959225282</v>
      </c>
      <c r="S16" s="17"/>
      <c r="T16" s="35"/>
      <c r="U16" s="119"/>
      <c r="V16" s="114">
        <f>R16+M16</f>
        <v>60.193679918450563</v>
      </c>
      <c r="W16" s="123"/>
    </row>
    <row r="17" spans="1:23" ht="15" thickBot="1" x14ac:dyDescent="0.4">
      <c r="E17" s="78"/>
      <c r="F17" s="78"/>
      <c r="G17" s="78"/>
      <c r="H17" s="78"/>
      <c r="K17" s="122"/>
      <c r="L17" s="18"/>
      <c r="M17" s="18"/>
      <c r="N17" s="18"/>
      <c r="O17" s="18"/>
      <c r="P17" s="18"/>
      <c r="Q17" s="18"/>
      <c r="R17" s="17"/>
      <c r="S17" s="17"/>
      <c r="T17" s="17"/>
      <c r="U17" s="17"/>
      <c r="V17" s="17"/>
      <c r="W17" s="123"/>
    </row>
    <row r="18" spans="1:23" x14ac:dyDescent="0.35">
      <c r="A18" s="96" t="s">
        <v>92</v>
      </c>
      <c r="B18" s="97"/>
      <c r="C18" s="97"/>
      <c r="D18" s="97"/>
      <c r="E18" s="98"/>
      <c r="F18" s="78"/>
      <c r="G18" s="78"/>
      <c r="H18" s="78"/>
      <c r="I18" s="4"/>
      <c r="J18" s="4"/>
      <c r="K18" s="124"/>
      <c r="L18" s="69"/>
      <c r="M18" s="69"/>
      <c r="N18" s="69"/>
      <c r="O18" s="69"/>
      <c r="P18" s="69"/>
      <c r="Q18" s="69"/>
      <c r="R18" s="17"/>
      <c r="S18" s="17"/>
      <c r="T18" s="17"/>
      <c r="U18" s="17"/>
      <c r="V18" s="17"/>
      <c r="W18" s="123"/>
    </row>
    <row r="19" spans="1:23" x14ac:dyDescent="0.35">
      <c r="A19" s="99"/>
      <c r="B19" s="68"/>
      <c r="C19" s="68"/>
      <c r="D19" s="68"/>
      <c r="E19" s="100"/>
      <c r="F19" s="78"/>
      <c r="G19" s="78"/>
      <c r="H19" s="78"/>
      <c r="K19" s="122"/>
      <c r="L19" s="18"/>
      <c r="M19" s="18"/>
      <c r="N19" s="18"/>
      <c r="O19" s="18"/>
      <c r="P19" s="18"/>
      <c r="Q19" s="18"/>
      <c r="R19" s="17"/>
      <c r="S19" s="17"/>
      <c r="T19" s="17"/>
      <c r="U19" s="17"/>
      <c r="V19" s="17"/>
      <c r="W19" s="123"/>
    </row>
    <row r="20" spans="1:23" x14ac:dyDescent="0.35">
      <c r="A20" s="99"/>
      <c r="B20" s="88" t="s">
        <v>93</v>
      </c>
      <c r="C20" s="88"/>
      <c r="D20" s="89">
        <f>D7*D10/D8</f>
        <v>7357.5</v>
      </c>
      <c r="E20" s="90" t="s">
        <v>4</v>
      </c>
      <c r="F20" s="78"/>
      <c r="G20" s="78"/>
      <c r="H20" s="78"/>
      <c r="K20" s="122"/>
      <c r="L20" s="18"/>
      <c r="M20" s="18"/>
      <c r="N20" s="18"/>
      <c r="O20" s="18"/>
      <c r="P20" s="18"/>
      <c r="Q20" s="18"/>
      <c r="R20" s="17"/>
      <c r="S20" s="17"/>
      <c r="T20" s="17"/>
      <c r="U20" s="17"/>
      <c r="V20" s="17"/>
      <c r="W20" s="123"/>
    </row>
    <row r="21" spans="1:23" x14ac:dyDescent="0.35">
      <c r="A21" s="99"/>
      <c r="B21" s="43" t="s">
        <v>111</v>
      </c>
      <c r="C21" s="43"/>
      <c r="D21" s="101">
        <f>D20*100/D7</f>
        <v>50</v>
      </c>
      <c r="E21" s="102" t="s">
        <v>110</v>
      </c>
      <c r="F21" s="78"/>
      <c r="G21" s="78"/>
      <c r="H21" s="78"/>
      <c r="K21" s="122"/>
      <c r="L21" s="18"/>
      <c r="M21" s="18"/>
      <c r="N21" s="18"/>
      <c r="O21" s="18"/>
      <c r="P21" s="18"/>
      <c r="Q21" s="18"/>
      <c r="R21" s="17"/>
      <c r="S21" s="17"/>
      <c r="T21" s="17"/>
      <c r="U21" s="17"/>
      <c r="V21" s="17"/>
      <c r="W21" s="123"/>
    </row>
    <row r="22" spans="1:23" x14ac:dyDescent="0.35">
      <c r="A22" s="99"/>
      <c r="B22" s="88" t="s">
        <v>94</v>
      </c>
      <c r="C22" s="88"/>
      <c r="D22" s="89">
        <f>$D$7*$D$9/$D$8</f>
        <v>7357.5</v>
      </c>
      <c r="E22" s="90" t="s">
        <v>4</v>
      </c>
      <c r="F22" s="78"/>
      <c r="G22" s="78"/>
      <c r="H22" s="78"/>
      <c r="K22" s="122"/>
      <c r="L22" s="18"/>
      <c r="M22" s="18"/>
      <c r="N22" s="18"/>
      <c r="O22" s="18"/>
      <c r="P22" s="18"/>
      <c r="Q22" s="18"/>
      <c r="R22" s="17"/>
      <c r="S22" s="17"/>
      <c r="T22" s="17"/>
      <c r="U22" s="17"/>
      <c r="V22" s="17"/>
      <c r="W22" s="123"/>
    </row>
    <row r="23" spans="1:23" x14ac:dyDescent="0.35">
      <c r="A23" s="99"/>
      <c r="B23" s="43" t="s">
        <v>112</v>
      </c>
      <c r="C23" s="43"/>
      <c r="D23" s="101">
        <f>D22*100/D7</f>
        <v>50</v>
      </c>
      <c r="E23" s="102" t="s">
        <v>110</v>
      </c>
      <c r="F23" s="78"/>
      <c r="G23" s="78"/>
      <c r="H23" s="78"/>
      <c r="K23" s="122"/>
      <c r="L23" s="18"/>
      <c r="M23" s="18"/>
      <c r="N23" s="18"/>
      <c r="O23" s="18"/>
      <c r="P23" s="18"/>
      <c r="Q23" s="18"/>
      <c r="R23" s="17"/>
      <c r="S23" s="17"/>
      <c r="T23" s="17"/>
      <c r="U23" s="17"/>
      <c r="V23" s="17"/>
      <c r="W23" s="123"/>
    </row>
    <row r="24" spans="1:23" x14ac:dyDescent="0.35">
      <c r="A24" s="99"/>
      <c r="B24" s="88" t="s">
        <v>95</v>
      </c>
      <c r="C24" s="88"/>
      <c r="D24" s="89">
        <f>D6*9.81*D14*D10/(D12*D8)</f>
        <v>3678.75</v>
      </c>
      <c r="E24" s="90" t="s">
        <v>4</v>
      </c>
      <c r="F24" s="78"/>
      <c r="G24" s="78"/>
      <c r="H24" s="78"/>
      <c r="K24" s="122"/>
      <c r="L24" s="18"/>
      <c r="M24" s="18"/>
      <c r="N24" s="18"/>
      <c r="O24" s="18"/>
      <c r="P24" s="18"/>
      <c r="Q24" s="18"/>
      <c r="R24" s="17"/>
      <c r="S24" s="17"/>
      <c r="T24" s="17"/>
      <c r="U24" s="17"/>
      <c r="V24" s="17"/>
      <c r="W24" s="123"/>
    </row>
    <row r="25" spans="1:23" x14ac:dyDescent="0.35">
      <c r="A25" s="99"/>
      <c r="B25" s="88" t="s">
        <v>96</v>
      </c>
      <c r="C25" s="88"/>
      <c r="D25" s="89">
        <f>D6*9.81*D13*D10/(D12*D8)</f>
        <v>3678.75</v>
      </c>
      <c r="E25" s="90" t="s">
        <v>4</v>
      </c>
      <c r="F25" s="78"/>
      <c r="G25" s="78"/>
      <c r="H25" s="78"/>
      <c r="K25" s="122"/>
      <c r="L25" s="18"/>
      <c r="M25" s="18"/>
      <c r="N25" s="18"/>
      <c r="O25" s="18"/>
      <c r="P25" s="18"/>
      <c r="Q25" s="18"/>
      <c r="R25" s="17"/>
      <c r="S25" s="17"/>
      <c r="T25" s="17"/>
      <c r="U25" s="17"/>
      <c r="V25" s="17"/>
      <c r="W25" s="123"/>
    </row>
    <row r="26" spans="1:23" x14ac:dyDescent="0.35">
      <c r="A26" s="99"/>
      <c r="B26" s="88" t="s">
        <v>97</v>
      </c>
      <c r="C26" s="88"/>
      <c r="D26" s="89">
        <f>D6*9.81*D14*D9/(D8*D12)</f>
        <v>3678.75</v>
      </c>
      <c r="E26" s="90" t="s">
        <v>4</v>
      </c>
      <c r="F26" s="78"/>
      <c r="G26" s="78"/>
      <c r="H26" s="78"/>
      <c r="K26" s="122"/>
      <c r="L26" s="18"/>
      <c r="M26" s="18"/>
      <c r="N26" s="18"/>
      <c r="O26" s="18"/>
      <c r="P26" s="18"/>
      <c r="Q26" s="18"/>
      <c r="R26" s="17"/>
      <c r="S26" s="17"/>
      <c r="T26" s="17"/>
      <c r="U26" s="17"/>
      <c r="V26" s="17"/>
      <c r="W26" s="123"/>
    </row>
    <row r="27" spans="1:23" x14ac:dyDescent="0.35">
      <c r="A27" s="99"/>
      <c r="B27" s="88" t="s">
        <v>98</v>
      </c>
      <c r="C27" s="88"/>
      <c r="D27" s="89">
        <f>D6*9.81*D9*D13/(D8*D12)</f>
        <v>3678.75</v>
      </c>
      <c r="E27" s="90" t="s">
        <v>4</v>
      </c>
      <c r="F27" s="78"/>
      <c r="G27" s="78"/>
      <c r="H27" s="78"/>
      <c r="K27" s="122"/>
      <c r="L27" s="18"/>
      <c r="M27" s="18"/>
      <c r="N27" s="18"/>
      <c r="O27" s="18"/>
      <c r="P27" s="18"/>
      <c r="Q27" s="18"/>
      <c r="R27" s="17"/>
      <c r="S27" s="17"/>
      <c r="T27" s="17"/>
      <c r="U27" s="17"/>
      <c r="V27" s="17"/>
      <c r="W27" s="123"/>
    </row>
    <row r="28" spans="1:23" ht="15" thickBot="1" x14ac:dyDescent="0.4">
      <c r="A28" s="103"/>
      <c r="B28" s="104" t="s">
        <v>99</v>
      </c>
      <c r="C28" s="104"/>
      <c r="D28" s="105">
        <f>D25+D24+D26+D27</f>
        <v>14715</v>
      </c>
      <c r="E28" s="106" t="s">
        <v>4</v>
      </c>
      <c r="F28" s="78"/>
      <c r="G28" s="78"/>
      <c r="H28" s="78"/>
      <c r="K28" s="122"/>
      <c r="L28" s="18"/>
      <c r="M28" s="18"/>
      <c r="N28" s="18"/>
      <c r="O28" s="18"/>
      <c r="P28" s="18"/>
      <c r="Q28" s="18"/>
      <c r="R28" s="17"/>
      <c r="S28" s="17"/>
      <c r="T28" s="17"/>
      <c r="U28" s="17"/>
      <c r="V28" s="17"/>
      <c r="W28" s="123"/>
    </row>
    <row r="29" spans="1:23" ht="18.5" x14ac:dyDescent="0.45">
      <c r="E29" s="78"/>
      <c r="F29" s="78"/>
      <c r="G29" s="78"/>
      <c r="H29" s="78"/>
      <c r="K29" s="122"/>
      <c r="L29" s="108"/>
      <c r="M29" s="109" t="s">
        <v>123</v>
      </c>
      <c r="N29" s="18"/>
      <c r="O29" s="18"/>
      <c r="P29" s="18"/>
      <c r="Q29" s="108"/>
      <c r="R29" s="109" t="s">
        <v>123</v>
      </c>
      <c r="S29" s="17"/>
      <c r="T29" s="33"/>
      <c r="U29" s="117"/>
      <c r="V29" s="109" t="s">
        <v>127</v>
      </c>
      <c r="W29" s="123"/>
    </row>
    <row r="30" spans="1:23" ht="19" thickBot="1" x14ac:dyDescent="0.5">
      <c r="E30" s="78"/>
      <c r="F30" s="78"/>
      <c r="G30" s="78"/>
      <c r="H30" s="78"/>
      <c r="K30" s="122"/>
      <c r="L30" s="110"/>
      <c r="M30" s="111">
        <f>D46*(-1)*(D15/9.81)</f>
        <v>1492.7370030581039</v>
      </c>
      <c r="N30" s="18"/>
      <c r="O30" s="18"/>
      <c r="P30" s="18"/>
      <c r="Q30" s="110"/>
      <c r="R30" s="111">
        <f>D48*(-1)*(D15/9.81)</f>
        <v>1492.7370030581039</v>
      </c>
      <c r="S30" s="17"/>
      <c r="T30" s="34"/>
      <c r="U30" s="118"/>
      <c r="V30" s="111">
        <f>R30+M30</f>
        <v>2985.4740061162079</v>
      </c>
      <c r="W30" s="123"/>
    </row>
    <row r="31" spans="1:23" ht="18.5" x14ac:dyDescent="0.45">
      <c r="A31" s="96" t="s">
        <v>116</v>
      </c>
      <c r="B31" s="97"/>
      <c r="C31" s="97"/>
      <c r="D31" s="97"/>
      <c r="E31" s="98"/>
      <c r="F31" s="78"/>
      <c r="G31" s="78"/>
      <c r="H31" s="78"/>
      <c r="K31" s="122"/>
      <c r="L31" s="110"/>
      <c r="M31" s="112" t="s">
        <v>124</v>
      </c>
      <c r="N31" s="18"/>
      <c r="O31" s="18"/>
      <c r="P31" s="18"/>
      <c r="Q31" s="110"/>
      <c r="R31" s="112" t="s">
        <v>124</v>
      </c>
      <c r="S31" s="17"/>
      <c r="T31" s="34"/>
      <c r="U31" s="118"/>
      <c r="V31" s="112" t="s">
        <v>128</v>
      </c>
      <c r="W31" s="123"/>
    </row>
    <row r="32" spans="1:23" ht="18.5" x14ac:dyDescent="0.45">
      <c r="A32" s="99"/>
      <c r="B32" s="68"/>
      <c r="C32" s="68"/>
      <c r="D32" s="68"/>
      <c r="E32" s="100"/>
      <c r="F32" s="78"/>
      <c r="G32" s="78"/>
      <c r="H32" s="78"/>
      <c r="K32" s="122"/>
      <c r="L32" s="113"/>
      <c r="M32" s="114">
        <f>D47</f>
        <v>19.903160040774718</v>
      </c>
      <c r="N32" s="18"/>
      <c r="O32" s="18"/>
      <c r="P32" s="18"/>
      <c r="Q32" s="113"/>
      <c r="R32" s="114">
        <f>D49</f>
        <v>19.903160040774718</v>
      </c>
      <c r="S32" s="17"/>
      <c r="T32" s="35"/>
      <c r="U32" s="119"/>
      <c r="V32" s="114">
        <f>R32+M32</f>
        <v>39.806320081549437</v>
      </c>
      <c r="W32" s="123"/>
    </row>
    <row r="33" spans="1:23" x14ac:dyDescent="0.35">
      <c r="A33" s="99"/>
      <c r="B33" s="88" t="s">
        <v>100</v>
      </c>
      <c r="C33" s="88"/>
      <c r="D33" s="95">
        <f>D11</f>
        <v>0.5</v>
      </c>
      <c r="E33" s="90" t="s">
        <v>5</v>
      </c>
      <c r="F33" s="78"/>
      <c r="G33" s="78"/>
      <c r="H33" s="78"/>
      <c r="K33" s="122"/>
      <c r="L33" s="18"/>
      <c r="M33" s="18"/>
      <c r="N33" s="18"/>
      <c r="O33" s="18"/>
      <c r="P33" s="18"/>
      <c r="Q33" s="18"/>
      <c r="R33" s="17"/>
      <c r="S33" s="17"/>
      <c r="T33" s="17"/>
      <c r="U33" s="17"/>
      <c r="V33" s="17"/>
      <c r="W33" s="123"/>
    </row>
    <row r="34" spans="1:23" x14ac:dyDescent="0.35">
      <c r="A34" s="99"/>
      <c r="B34" s="88" t="s">
        <v>101</v>
      </c>
      <c r="C34" s="88"/>
      <c r="D34" s="107">
        <f>D16</f>
        <v>0</v>
      </c>
      <c r="E34" s="90" t="s">
        <v>3</v>
      </c>
      <c r="F34" s="78"/>
      <c r="G34" s="78"/>
      <c r="H34" s="78"/>
      <c r="K34" s="122"/>
      <c r="L34" s="18"/>
      <c r="M34" s="18"/>
      <c r="N34" s="18"/>
      <c r="O34" s="18"/>
      <c r="P34" s="18"/>
      <c r="Q34" s="18"/>
      <c r="R34" s="17"/>
      <c r="S34" s="17"/>
      <c r="T34" s="17"/>
      <c r="U34" s="17"/>
      <c r="V34" s="17"/>
      <c r="W34" s="123"/>
    </row>
    <row r="35" spans="1:23" x14ac:dyDescent="0.35">
      <c r="A35" s="99"/>
      <c r="B35" s="88" t="s">
        <v>102</v>
      </c>
      <c r="C35" s="88"/>
      <c r="D35" s="107">
        <f>D15</f>
        <v>-5</v>
      </c>
      <c r="E35" s="90" t="s">
        <v>3</v>
      </c>
      <c r="F35" s="78"/>
      <c r="G35" s="78"/>
      <c r="H35" s="78"/>
      <c r="K35" s="122"/>
      <c r="L35" s="18"/>
      <c r="M35" s="18"/>
      <c r="N35" s="18"/>
      <c r="O35" s="18"/>
      <c r="P35" s="18"/>
      <c r="Q35" s="18"/>
      <c r="R35" s="17"/>
      <c r="S35" s="17"/>
      <c r="T35" s="17"/>
      <c r="U35" s="17"/>
      <c r="V35" s="17"/>
      <c r="W35" s="123"/>
    </row>
    <row r="36" spans="1:23" x14ac:dyDescent="0.35">
      <c r="A36" s="99"/>
      <c r="B36" s="88" t="s">
        <v>103</v>
      </c>
      <c r="C36" s="88"/>
      <c r="D36" s="89">
        <f>D6*D15*D11/D8</f>
        <v>-1500</v>
      </c>
      <c r="E36" s="90" t="s">
        <v>4</v>
      </c>
      <c r="F36" s="78"/>
      <c r="G36" s="78"/>
      <c r="H36" s="78"/>
      <c r="K36" s="122"/>
      <c r="L36" s="18"/>
      <c r="M36" s="18"/>
      <c r="N36" s="18"/>
      <c r="O36" s="18"/>
      <c r="P36" s="18"/>
      <c r="Q36" s="18"/>
      <c r="R36" s="17"/>
      <c r="S36" s="17"/>
      <c r="T36" s="17"/>
      <c r="U36" s="17"/>
      <c r="V36" s="17"/>
      <c r="W36" s="123"/>
    </row>
    <row r="37" spans="1:23" x14ac:dyDescent="0.35">
      <c r="A37" s="99"/>
      <c r="B37" s="88" t="s">
        <v>104</v>
      </c>
      <c r="C37" s="88"/>
      <c r="D37" s="89">
        <f>D6*D16*D11*D13/(D12*D14)</f>
        <v>0</v>
      </c>
      <c r="E37" s="90" t="s">
        <v>4</v>
      </c>
      <c r="F37" s="78"/>
      <c r="G37" s="78"/>
      <c r="H37" s="78"/>
      <c r="K37" s="122"/>
      <c r="L37" s="18"/>
      <c r="M37" s="18"/>
      <c r="N37" s="18"/>
      <c r="O37" s="18"/>
      <c r="P37" s="18"/>
      <c r="Q37" s="18"/>
      <c r="R37" s="17"/>
      <c r="S37" s="17"/>
      <c r="T37" s="17"/>
      <c r="U37" s="17"/>
      <c r="V37" s="17"/>
      <c r="W37" s="123"/>
    </row>
    <row r="38" spans="1:23" x14ac:dyDescent="0.35">
      <c r="A38" s="99"/>
      <c r="B38" s="88" t="s">
        <v>93</v>
      </c>
      <c r="C38" s="88"/>
      <c r="D38" s="89">
        <f>D42+D44</f>
        <v>8857.5</v>
      </c>
      <c r="E38" s="90" t="s">
        <v>4</v>
      </c>
      <c r="F38" s="78"/>
      <c r="G38" s="78"/>
      <c r="H38" s="78"/>
      <c r="K38" s="122"/>
      <c r="L38" s="18"/>
      <c r="M38" s="18"/>
      <c r="N38" s="18"/>
      <c r="O38" s="18"/>
      <c r="P38" s="18"/>
      <c r="Q38" s="18"/>
      <c r="R38" s="17"/>
      <c r="S38" s="17"/>
      <c r="T38" s="17"/>
      <c r="U38" s="17"/>
      <c r="V38" s="17"/>
      <c r="W38" s="123"/>
    </row>
    <row r="39" spans="1:23" ht="15" thickBot="1" x14ac:dyDescent="0.4">
      <c r="A39" s="99"/>
      <c r="B39" s="43" t="s">
        <v>111</v>
      </c>
      <c r="C39" s="43"/>
      <c r="D39" s="101">
        <f>D38*100/D7</f>
        <v>60.193679918450563</v>
      </c>
      <c r="E39" s="102" t="s">
        <v>110</v>
      </c>
      <c r="F39" s="78"/>
      <c r="G39" s="78"/>
      <c r="H39" s="78"/>
      <c r="K39" s="125"/>
      <c r="L39" s="31"/>
      <c r="M39" s="31"/>
      <c r="N39" s="31"/>
      <c r="O39" s="31"/>
      <c r="P39" s="31"/>
      <c r="Q39" s="31"/>
      <c r="R39" s="30"/>
      <c r="S39" s="30"/>
      <c r="T39" s="30"/>
      <c r="U39" s="30"/>
      <c r="V39" s="30"/>
      <c r="W39" s="126"/>
    </row>
    <row r="40" spans="1:23" x14ac:dyDescent="0.35">
      <c r="A40" s="99"/>
      <c r="B40" s="88" t="s">
        <v>94</v>
      </c>
      <c r="C40" s="88"/>
      <c r="D40" s="89">
        <f>D46+D48</f>
        <v>5857.5</v>
      </c>
      <c r="E40" s="90" t="s">
        <v>4</v>
      </c>
      <c r="F40" s="78"/>
      <c r="G40" s="78"/>
      <c r="H40" s="78"/>
      <c r="I40" s="82"/>
      <c r="J40" s="82"/>
      <c r="K40" s="6"/>
      <c r="L40" s="6"/>
      <c r="M40" s="6"/>
      <c r="N40" s="6"/>
      <c r="O40" s="6"/>
      <c r="P40" s="6"/>
      <c r="Q40" s="6"/>
    </row>
    <row r="41" spans="1:23" x14ac:dyDescent="0.35">
      <c r="A41" s="99"/>
      <c r="B41" s="43" t="s">
        <v>112</v>
      </c>
      <c r="C41" s="43"/>
      <c r="D41" s="101">
        <f>D40*100/D7</f>
        <v>39.806320081549437</v>
      </c>
      <c r="E41" s="102" t="s">
        <v>110</v>
      </c>
      <c r="F41" s="78"/>
      <c r="G41" s="78"/>
      <c r="H41" s="78"/>
      <c r="I41" s="82"/>
      <c r="J41" s="82"/>
      <c r="K41" s="6"/>
      <c r="L41" s="6"/>
      <c r="M41" s="6"/>
      <c r="N41" s="6"/>
      <c r="O41" s="6"/>
      <c r="P41" s="6"/>
      <c r="Q41" s="6"/>
    </row>
    <row r="42" spans="1:23" x14ac:dyDescent="0.35">
      <c r="A42" s="99"/>
      <c r="B42" s="88" t="s">
        <v>105</v>
      </c>
      <c r="C42" s="88"/>
      <c r="D42" s="89">
        <f>(($D$6*9.81*$D$10-$D$6*$D$15*$D$11)*$D$14/($D$8*$D$12))-(($D$6*9.81*$D$10-$D$6*$D$15*$D$11)*$D$14*$D$16*$D$11/($D$8*$D$12*9.81*$D$13))</f>
        <v>4428.75</v>
      </c>
      <c r="E42" s="90" t="s">
        <v>4</v>
      </c>
      <c r="F42" s="78"/>
      <c r="G42" s="78"/>
      <c r="H42" s="78"/>
    </row>
    <row r="43" spans="1:23" x14ac:dyDescent="0.35">
      <c r="A43" s="99"/>
      <c r="B43" s="88" t="s">
        <v>117</v>
      </c>
      <c r="C43" s="88"/>
      <c r="D43" s="89">
        <f>D42*100/D50</f>
        <v>30.096839959225282</v>
      </c>
      <c r="E43" s="90" t="s">
        <v>110</v>
      </c>
      <c r="F43" s="78"/>
      <c r="G43" s="78"/>
      <c r="H43" s="78"/>
    </row>
    <row r="44" spans="1:23" x14ac:dyDescent="0.35">
      <c r="A44" s="99"/>
      <c r="B44" s="88" t="s">
        <v>106</v>
      </c>
      <c r="C44" s="88"/>
      <c r="D44" s="89">
        <f>(($D$6*9.81*$D$10-$D$6*$D$15*$D$11)*$D$13/($D$8*$D$12))+(($D$6*9.81*$D$10-$D$6*$D$15*$D$11)*$D$13*$D$16*$D$11/($D$8*$D$12*9.81*$D$14))</f>
        <v>4428.75</v>
      </c>
      <c r="E44" s="90" t="s">
        <v>4</v>
      </c>
      <c r="F44" s="78"/>
      <c r="G44" s="78"/>
      <c r="H44" s="78"/>
      <c r="I44" s="82"/>
      <c r="J44" s="82"/>
      <c r="K44" s="6"/>
      <c r="L44" s="6"/>
      <c r="M44" s="6"/>
      <c r="N44" s="6"/>
      <c r="O44" s="6"/>
      <c r="P44" s="6"/>
      <c r="Q44" s="6"/>
    </row>
    <row r="45" spans="1:23" x14ac:dyDescent="0.35">
      <c r="A45" s="99"/>
      <c r="B45" s="88" t="s">
        <v>118</v>
      </c>
      <c r="C45" s="88"/>
      <c r="D45" s="89">
        <f>D44*100/D50</f>
        <v>30.096839959225282</v>
      </c>
      <c r="E45" s="90" t="s">
        <v>110</v>
      </c>
      <c r="F45" s="78"/>
      <c r="G45" s="78"/>
      <c r="H45" s="78"/>
      <c r="I45" s="82"/>
      <c r="J45" s="82"/>
      <c r="K45" s="6"/>
      <c r="L45" s="6"/>
      <c r="M45" s="6"/>
      <c r="N45" s="6"/>
      <c r="O45" s="6"/>
      <c r="P45" s="6"/>
      <c r="Q45" s="6"/>
    </row>
    <row r="46" spans="1:23" x14ac:dyDescent="0.35">
      <c r="A46" s="99"/>
      <c r="B46" s="88" t="s">
        <v>107</v>
      </c>
      <c r="C46" s="88"/>
      <c r="D46" s="89">
        <f>(($D$6*9.81*$D$10+$D$6*$D$15*$D$11)*$D$14/($D$8*$D$12))-(($D$6*9.81*$D$10+$D$6*$D$15*$D$11)*$D$14*$D$16*$D$11/($D$8*$D$12*9.81*$D$13))</f>
        <v>2928.75</v>
      </c>
      <c r="E46" s="90" t="s">
        <v>4</v>
      </c>
      <c r="F46" s="78"/>
      <c r="G46" s="78"/>
      <c r="H46" s="78"/>
    </row>
    <row r="47" spans="1:23" x14ac:dyDescent="0.35">
      <c r="A47" s="99"/>
      <c r="B47" s="88" t="s">
        <v>119</v>
      </c>
      <c r="C47" s="88"/>
      <c r="D47" s="89">
        <f>D46*100/D50</f>
        <v>19.903160040774718</v>
      </c>
      <c r="E47" s="90" t="s">
        <v>110</v>
      </c>
      <c r="F47" s="78"/>
      <c r="G47" s="78"/>
      <c r="H47" s="78"/>
    </row>
    <row r="48" spans="1:23" x14ac:dyDescent="0.35">
      <c r="A48" s="99"/>
      <c r="B48" s="88" t="s">
        <v>108</v>
      </c>
      <c r="C48" s="88"/>
      <c r="D48" s="89">
        <f>(($D$6*9.81*$D$10+$D$6*$D$15*$D$11)*$D$13/($D$8*$D$12))+(($D$6*9.81*$D$10+$D$6*$D$15*$D$11)*$D$13*$D$16*$D$11/($D$8*$D$12*9.81*$D$14))</f>
        <v>2928.75</v>
      </c>
      <c r="E48" s="90" t="s">
        <v>4</v>
      </c>
      <c r="F48" s="78"/>
      <c r="G48" s="78"/>
      <c r="H48" s="78"/>
    </row>
    <row r="49" spans="1:17" x14ac:dyDescent="0.35">
      <c r="A49" s="99"/>
      <c r="B49" s="88" t="s">
        <v>120</v>
      </c>
      <c r="C49" s="88"/>
      <c r="D49" s="89">
        <f>D48*100/D50</f>
        <v>19.903160040774718</v>
      </c>
      <c r="E49" s="90" t="s">
        <v>110</v>
      </c>
      <c r="F49" s="78"/>
      <c r="G49" s="78"/>
      <c r="H49" s="78"/>
    </row>
    <row r="50" spans="1:17" ht="15" thickBot="1" x14ac:dyDescent="0.4">
      <c r="A50" s="103"/>
      <c r="B50" s="104" t="s">
        <v>99</v>
      </c>
      <c r="C50" s="104"/>
      <c r="D50" s="105">
        <f>D44+D42+D48+D46</f>
        <v>14715</v>
      </c>
      <c r="E50" s="106" t="s">
        <v>4</v>
      </c>
      <c r="F50" s="78"/>
      <c r="G50" s="78"/>
      <c r="H50" s="78"/>
      <c r="I50" s="83"/>
      <c r="J50" s="83"/>
      <c r="K50" s="7"/>
      <c r="L50" s="7"/>
      <c r="M50" s="7"/>
      <c r="N50" s="7"/>
      <c r="O50" s="7"/>
      <c r="P50" s="7"/>
      <c r="Q50" s="7"/>
    </row>
    <row r="51" spans="1:17" x14ac:dyDescent="0.35">
      <c r="E51" s="78"/>
      <c r="F51" s="78"/>
      <c r="G51" s="78"/>
      <c r="H51" s="78"/>
    </row>
    <row r="52" spans="1:17" ht="18.5" x14ac:dyDescent="0.45">
      <c r="B52" s="2"/>
      <c r="C52" s="2"/>
      <c r="D52" s="2"/>
      <c r="E52" s="76"/>
      <c r="F52" s="76"/>
      <c r="G52" s="76"/>
      <c r="H52" s="76"/>
    </row>
    <row r="53" spans="1:17" ht="18.5" x14ac:dyDescent="0.45">
      <c r="B53" s="2"/>
      <c r="C53" s="2"/>
      <c r="D53" s="2"/>
      <c r="E53" s="76"/>
      <c r="F53" s="76"/>
      <c r="G53" s="76"/>
      <c r="H53" s="76"/>
    </row>
    <row r="54" spans="1:17" ht="18.5" x14ac:dyDescent="0.45">
      <c r="B54" s="2"/>
      <c r="C54" s="2"/>
      <c r="D54" s="2"/>
      <c r="E54" s="76"/>
      <c r="F54" s="76"/>
      <c r="G54" s="76"/>
      <c r="H54" s="76"/>
    </row>
    <row r="55" spans="1:17" ht="18.5" x14ac:dyDescent="0.45">
      <c r="B55" s="2"/>
      <c r="C55" s="2"/>
      <c r="D55" s="2"/>
      <c r="E55" s="76"/>
      <c r="F55" s="76"/>
      <c r="G55" s="76"/>
      <c r="H55" s="76"/>
    </row>
    <row r="56" spans="1:17" ht="18.5" x14ac:dyDescent="0.45">
      <c r="B56" s="2"/>
      <c r="C56" s="2"/>
      <c r="D56" s="2"/>
      <c r="E56" s="76"/>
      <c r="F56" s="76"/>
      <c r="G56" s="76"/>
      <c r="H56" s="76"/>
    </row>
    <row r="57" spans="1:17" ht="18.5" x14ac:dyDescent="0.45">
      <c r="B57" s="2"/>
      <c r="C57" s="2"/>
      <c r="D57" s="2"/>
      <c r="E57" s="76"/>
      <c r="F57" s="76"/>
      <c r="G57" s="76"/>
      <c r="H57" s="76"/>
    </row>
    <row r="58" spans="1:17" ht="18.5" x14ac:dyDescent="0.45">
      <c r="B58" s="2"/>
      <c r="C58" s="2"/>
      <c r="D58" s="2"/>
      <c r="E58" s="76"/>
      <c r="F58" s="76"/>
      <c r="G58" s="76"/>
      <c r="H58" s="76"/>
    </row>
    <row r="59" spans="1:17" ht="18.5" x14ac:dyDescent="0.45">
      <c r="B59" s="2"/>
      <c r="C59" s="2"/>
      <c r="D59" s="2"/>
      <c r="E59" s="76"/>
      <c r="F59" s="76"/>
      <c r="G59" s="76"/>
      <c r="H59" s="76"/>
    </row>
    <row r="60" spans="1:17" ht="18.5" x14ac:dyDescent="0.45">
      <c r="B60" s="2"/>
      <c r="C60" s="2"/>
      <c r="D60" s="2"/>
      <c r="E60" s="76"/>
      <c r="F60" s="76"/>
      <c r="G60" s="76"/>
      <c r="H60" s="76"/>
    </row>
    <row r="61" spans="1:17" ht="18.5" x14ac:dyDescent="0.45">
      <c r="B61" s="2"/>
      <c r="C61" s="2"/>
      <c r="D61" s="2"/>
      <c r="E61" s="76"/>
      <c r="F61" s="76"/>
      <c r="G61" s="76"/>
      <c r="H61" s="76"/>
    </row>
    <row r="62" spans="1:17" ht="18.5" x14ac:dyDescent="0.45">
      <c r="B62" s="2"/>
      <c r="C62" s="2"/>
      <c r="D62" s="2"/>
      <c r="E62" s="76"/>
      <c r="F62" s="76"/>
      <c r="G62" s="76"/>
      <c r="H62" s="76"/>
    </row>
    <row r="63" spans="1:17" ht="18.5" x14ac:dyDescent="0.45">
      <c r="B63" s="2"/>
      <c r="C63" s="2"/>
      <c r="D63" s="2"/>
      <c r="E63" s="76"/>
      <c r="F63" s="76"/>
      <c r="G63" s="76"/>
      <c r="H63" s="76"/>
    </row>
    <row r="64" spans="1:17" ht="18.5" x14ac:dyDescent="0.45">
      <c r="B64" s="2"/>
      <c r="C64" s="2"/>
      <c r="D64" s="2"/>
      <c r="E64" s="76"/>
      <c r="F64" s="76"/>
      <c r="G64" s="76"/>
      <c r="H64" s="76"/>
    </row>
    <row r="65" spans="2:8" ht="18.5" x14ac:dyDescent="0.45">
      <c r="B65" s="2"/>
      <c r="C65" s="2"/>
      <c r="D65" s="2"/>
      <c r="E65" s="76"/>
      <c r="F65" s="76"/>
      <c r="G65" s="76"/>
      <c r="H65" s="76"/>
    </row>
    <row r="66" spans="2:8" ht="18.5" x14ac:dyDescent="0.45">
      <c r="B66" s="2"/>
      <c r="C66" s="2"/>
      <c r="D66" s="2"/>
      <c r="E66" s="76"/>
      <c r="F66" s="76"/>
      <c r="G66" s="76"/>
      <c r="H66" s="76"/>
    </row>
    <row r="67" spans="2:8" ht="18.5" x14ac:dyDescent="0.45">
      <c r="B67" s="2"/>
      <c r="C67" s="2"/>
      <c r="D67" s="2"/>
      <c r="E67" s="76"/>
      <c r="F67" s="76"/>
      <c r="G67" s="76"/>
      <c r="H67" s="76"/>
    </row>
    <row r="68" spans="2:8" ht="18.5" x14ac:dyDescent="0.45">
      <c r="B68" s="2"/>
      <c r="C68" s="2"/>
      <c r="D68" s="2"/>
      <c r="E68" s="76"/>
      <c r="F68" s="76"/>
      <c r="G68" s="76"/>
      <c r="H68" s="76"/>
    </row>
    <row r="69" spans="2:8" ht="18.5" x14ac:dyDescent="0.45">
      <c r="B69" s="2"/>
      <c r="C69" s="2"/>
      <c r="D69" s="2"/>
      <c r="E69" s="76"/>
      <c r="F69" s="76"/>
      <c r="G69" s="76"/>
      <c r="H69" s="76"/>
    </row>
    <row r="70" spans="2:8" ht="18.5" x14ac:dyDescent="0.45">
      <c r="B70" s="2"/>
      <c r="C70" s="2"/>
      <c r="D70" s="2"/>
      <c r="E70" s="76"/>
      <c r="F70" s="76"/>
      <c r="G70" s="76"/>
      <c r="H70" s="76"/>
    </row>
    <row r="71" spans="2:8" ht="18.5" x14ac:dyDescent="0.45">
      <c r="B71" s="2"/>
      <c r="C71" s="2"/>
      <c r="D71" s="2"/>
      <c r="E71" s="76"/>
      <c r="F71" s="76"/>
      <c r="G71" s="76"/>
      <c r="H71" s="76"/>
    </row>
    <row r="72" spans="2:8" ht="18.5" x14ac:dyDescent="0.45">
      <c r="B72" s="2"/>
      <c r="C72" s="2"/>
      <c r="D72" s="2"/>
      <c r="E72" s="76"/>
      <c r="F72" s="76"/>
      <c r="G72" s="76"/>
      <c r="H72" s="76"/>
    </row>
    <row r="73" spans="2:8" ht="18.5" x14ac:dyDescent="0.45">
      <c r="B73" s="2"/>
      <c r="C73" s="2"/>
      <c r="D73" s="2"/>
      <c r="E73" s="76"/>
      <c r="F73" s="76"/>
      <c r="G73" s="76"/>
      <c r="H73" s="76"/>
    </row>
    <row r="74" spans="2:8" ht="18.5" x14ac:dyDescent="0.45">
      <c r="B74" s="2"/>
      <c r="C74" s="2"/>
      <c r="D74" s="2"/>
      <c r="E74" s="76"/>
      <c r="F74" s="76"/>
      <c r="G74" s="76"/>
      <c r="H74" s="76"/>
    </row>
    <row r="75" spans="2:8" ht="18.5" x14ac:dyDescent="0.45">
      <c r="B75" s="2"/>
      <c r="C75" s="2"/>
      <c r="D75" s="2"/>
      <c r="E75" s="76"/>
      <c r="F75" s="76"/>
      <c r="G75" s="76"/>
      <c r="H75" s="76"/>
    </row>
    <row r="76" spans="2:8" ht="18.5" x14ac:dyDescent="0.45">
      <c r="B76" s="2"/>
      <c r="C76" s="2"/>
      <c r="D76" s="2"/>
      <c r="E76" s="76"/>
      <c r="F76" s="76"/>
      <c r="G76" s="76"/>
      <c r="H76" s="76"/>
    </row>
    <row r="77" spans="2:8" ht="18.5" x14ac:dyDescent="0.45">
      <c r="B77" s="2"/>
      <c r="C77" s="2"/>
      <c r="D77" s="2"/>
      <c r="E77" s="76"/>
      <c r="F77" s="76"/>
      <c r="G77" s="76"/>
      <c r="H77" s="76"/>
    </row>
    <row r="78" spans="2:8" ht="18.5" x14ac:dyDescent="0.45">
      <c r="B78" s="2"/>
      <c r="C78" s="2"/>
      <c r="D78" s="2"/>
      <c r="E78" s="76"/>
      <c r="F78" s="76"/>
      <c r="G78" s="76"/>
      <c r="H78" s="76"/>
    </row>
    <row r="79" spans="2:8" ht="18.5" x14ac:dyDescent="0.45">
      <c r="B79" s="2"/>
      <c r="C79" s="2"/>
      <c r="D79" s="2"/>
      <c r="E79" s="76"/>
      <c r="F79" s="76"/>
      <c r="G79" s="76"/>
      <c r="H79" s="76"/>
    </row>
    <row r="80" spans="2:8" ht="18.5" x14ac:dyDescent="0.45">
      <c r="B80" s="2"/>
      <c r="C80" s="2"/>
      <c r="D80" s="2"/>
      <c r="E80" s="76"/>
      <c r="F80" s="76"/>
      <c r="G80" s="76"/>
      <c r="H80" s="76"/>
    </row>
    <row r="81" spans="2:8" ht="18.5" x14ac:dyDescent="0.45">
      <c r="B81" s="2"/>
      <c r="C81" s="2"/>
      <c r="D81" s="2"/>
      <c r="E81" s="76"/>
      <c r="F81" s="76"/>
      <c r="G81" s="76"/>
      <c r="H81" s="76"/>
    </row>
    <row r="82" spans="2:8" ht="18.5" x14ac:dyDescent="0.45">
      <c r="B82" s="2"/>
      <c r="C82" s="2"/>
      <c r="D82" s="2"/>
      <c r="E82" s="76"/>
      <c r="F82" s="76"/>
      <c r="G82" s="76"/>
      <c r="H82" s="76"/>
    </row>
    <row r="83" spans="2:8" ht="18.5" x14ac:dyDescent="0.45">
      <c r="B83" s="2"/>
      <c r="C83" s="2"/>
      <c r="D83" s="2"/>
      <c r="E83" s="76"/>
      <c r="F83" s="76"/>
      <c r="G83" s="76"/>
      <c r="H83" s="76"/>
    </row>
    <row r="84" spans="2:8" ht="18.5" x14ac:dyDescent="0.45">
      <c r="B84" s="2"/>
      <c r="C84" s="2"/>
      <c r="D84" s="2"/>
      <c r="E84" s="76"/>
      <c r="F84" s="76"/>
      <c r="G84" s="76"/>
      <c r="H84" s="76"/>
    </row>
    <row r="85" spans="2:8" ht="18.5" x14ac:dyDescent="0.45">
      <c r="B85" s="2"/>
      <c r="C85" s="2"/>
      <c r="D85" s="2"/>
      <c r="E85" s="76"/>
      <c r="F85" s="76"/>
      <c r="G85" s="76"/>
      <c r="H85" s="76"/>
    </row>
    <row r="86" spans="2:8" ht="18.5" x14ac:dyDescent="0.45">
      <c r="B86" s="2"/>
      <c r="C86" s="2"/>
      <c r="D86" s="2"/>
      <c r="E86" s="76"/>
      <c r="F86" s="76"/>
      <c r="G86" s="76"/>
      <c r="H86" s="76"/>
    </row>
    <row r="87" spans="2:8" ht="18.5" x14ac:dyDescent="0.45">
      <c r="B87" s="2"/>
      <c r="C87" s="2"/>
      <c r="D87" s="2"/>
      <c r="E87" s="76"/>
      <c r="F87" s="76"/>
      <c r="G87" s="76"/>
      <c r="H87" s="76"/>
    </row>
    <row r="88" spans="2:8" ht="18.5" x14ac:dyDescent="0.45">
      <c r="B88" s="2"/>
      <c r="C88" s="2"/>
      <c r="D88" s="2"/>
      <c r="E88" s="76"/>
      <c r="F88" s="76"/>
      <c r="G88" s="76"/>
      <c r="H88" s="76"/>
    </row>
    <row r="89" spans="2:8" ht="18.5" x14ac:dyDescent="0.45">
      <c r="B89" s="2"/>
      <c r="C89" s="2"/>
      <c r="D89" s="2"/>
      <c r="E89" s="76"/>
      <c r="F89" s="76"/>
      <c r="G89" s="76"/>
      <c r="H89" s="76"/>
    </row>
    <row r="90" spans="2:8" ht="18.5" x14ac:dyDescent="0.45">
      <c r="B90" s="2"/>
      <c r="C90" s="2"/>
      <c r="D90" s="2"/>
      <c r="E90" s="76"/>
      <c r="F90" s="76"/>
      <c r="G90" s="76"/>
      <c r="H90" s="76"/>
    </row>
    <row r="91" spans="2:8" ht="18.5" x14ac:dyDescent="0.45">
      <c r="B91" s="2"/>
      <c r="C91" s="2"/>
      <c r="D91" s="2"/>
      <c r="E91" s="76"/>
      <c r="F91" s="76"/>
      <c r="G91" s="76"/>
      <c r="H91" s="76"/>
    </row>
    <row r="92" spans="2:8" ht="18.5" x14ac:dyDescent="0.45">
      <c r="B92" s="2"/>
      <c r="C92" s="2"/>
      <c r="D92" s="2"/>
      <c r="E92" s="76"/>
      <c r="F92" s="76"/>
      <c r="G92" s="76"/>
      <c r="H92" s="76"/>
    </row>
    <row r="93" spans="2:8" ht="18.5" x14ac:dyDescent="0.45">
      <c r="B93" s="2"/>
      <c r="C93" s="2"/>
      <c r="D93" s="2"/>
      <c r="E93" s="76"/>
      <c r="F93" s="76"/>
      <c r="G93" s="76"/>
      <c r="H93" s="76"/>
    </row>
    <row r="94" spans="2:8" ht="18.5" x14ac:dyDescent="0.45">
      <c r="B94" s="2"/>
      <c r="C94" s="2"/>
      <c r="D94" s="2"/>
      <c r="E94" s="76"/>
      <c r="F94" s="76"/>
      <c r="G94" s="76"/>
      <c r="H94" s="76"/>
    </row>
    <row r="95" spans="2:8" ht="18.5" x14ac:dyDescent="0.45">
      <c r="B95" s="2"/>
      <c r="C95" s="2"/>
      <c r="D95" s="2"/>
      <c r="E95" s="76"/>
      <c r="F95" s="76"/>
      <c r="G95" s="76"/>
      <c r="H95" s="76"/>
    </row>
    <row r="96" spans="2:8" ht="18.5" x14ac:dyDescent="0.45">
      <c r="B96" s="2"/>
      <c r="C96" s="2"/>
      <c r="D96" s="2"/>
      <c r="E96" s="76"/>
      <c r="F96" s="76"/>
      <c r="G96" s="76"/>
      <c r="H96" s="76"/>
    </row>
    <row r="97" spans="2:8" ht="18.5" x14ac:dyDescent="0.45">
      <c r="B97" s="2"/>
      <c r="C97" s="2"/>
      <c r="D97" s="2"/>
      <c r="E97" s="76"/>
      <c r="F97" s="76"/>
      <c r="G97" s="76"/>
      <c r="H97" s="76"/>
    </row>
    <row r="98" spans="2:8" ht="18.5" x14ac:dyDescent="0.45">
      <c r="B98" s="2"/>
      <c r="C98" s="2"/>
      <c r="D98" s="2"/>
      <c r="E98" s="76"/>
      <c r="F98" s="76"/>
      <c r="G98" s="76"/>
      <c r="H98" s="76"/>
    </row>
    <row r="99" spans="2:8" ht="18.5" x14ac:dyDescent="0.45">
      <c r="B99" s="2"/>
      <c r="C99" s="2"/>
      <c r="D99" s="2"/>
      <c r="E99" s="76"/>
      <c r="F99" s="76"/>
      <c r="G99" s="76"/>
      <c r="H99" s="76"/>
    </row>
    <row r="100" spans="2:8" ht="18.5" x14ac:dyDescent="0.45">
      <c r="B100" s="2"/>
      <c r="C100" s="2"/>
      <c r="D100" s="2"/>
      <c r="E100" s="76"/>
      <c r="F100" s="76"/>
      <c r="G100" s="76"/>
      <c r="H100" s="76"/>
    </row>
    <row r="101" spans="2:8" ht="18.5" x14ac:dyDescent="0.45">
      <c r="B101" s="2"/>
      <c r="C101" s="2"/>
      <c r="D101" s="2"/>
      <c r="E101" s="76"/>
      <c r="F101" s="76"/>
      <c r="G101" s="76"/>
      <c r="H101" s="76"/>
    </row>
    <row r="102" spans="2:8" ht="18.5" x14ac:dyDescent="0.45">
      <c r="B102" s="2"/>
      <c r="C102" s="2"/>
      <c r="D102" s="2"/>
      <c r="E102" s="76"/>
      <c r="F102" s="76"/>
      <c r="G102" s="76"/>
      <c r="H102" s="76"/>
    </row>
    <row r="103" spans="2:8" ht="18.5" x14ac:dyDescent="0.45">
      <c r="B103" s="2"/>
      <c r="C103" s="2"/>
      <c r="D103" s="2"/>
      <c r="E103" s="76"/>
      <c r="F103" s="76"/>
      <c r="G103" s="76"/>
      <c r="H103" s="76"/>
    </row>
    <row r="104" spans="2:8" ht="18.5" x14ac:dyDescent="0.45">
      <c r="B104" s="2"/>
      <c r="C104" s="2"/>
      <c r="D104" s="2"/>
      <c r="E104" s="76"/>
      <c r="F104" s="76"/>
      <c r="G104" s="76"/>
      <c r="H104" s="76"/>
    </row>
    <row r="105" spans="2:8" ht="18.5" x14ac:dyDescent="0.45">
      <c r="B105" s="2"/>
      <c r="C105" s="2"/>
      <c r="D105" s="2"/>
      <c r="E105" s="76"/>
      <c r="F105" s="76"/>
      <c r="G105" s="76"/>
      <c r="H105" s="76"/>
    </row>
    <row r="106" spans="2:8" ht="18.5" x14ac:dyDescent="0.45">
      <c r="B106" s="2"/>
      <c r="C106" s="2"/>
      <c r="D106" s="2"/>
      <c r="E106" s="76"/>
      <c r="F106" s="76"/>
      <c r="G106" s="76"/>
      <c r="H106" s="76"/>
    </row>
    <row r="107" spans="2:8" ht="18.5" x14ac:dyDescent="0.45">
      <c r="B107" s="2"/>
      <c r="C107" s="2"/>
      <c r="D107" s="2"/>
      <c r="E107" s="76"/>
      <c r="F107" s="76"/>
      <c r="G107" s="76"/>
      <c r="H107" s="76"/>
    </row>
    <row r="108" spans="2:8" ht="18.5" x14ac:dyDescent="0.45">
      <c r="B108" s="2"/>
      <c r="C108" s="2"/>
      <c r="D108" s="2"/>
      <c r="E108" s="76"/>
      <c r="F108" s="76"/>
      <c r="G108" s="76"/>
      <c r="H108" s="76"/>
    </row>
    <row r="109" spans="2:8" ht="18.5" x14ac:dyDescent="0.45">
      <c r="B109" s="2"/>
      <c r="C109" s="2"/>
      <c r="D109" s="2"/>
      <c r="E109" s="76"/>
      <c r="F109" s="76"/>
      <c r="G109" s="76"/>
      <c r="H109" s="76"/>
    </row>
    <row r="110" spans="2:8" ht="18.5" x14ac:dyDescent="0.45">
      <c r="B110" s="2"/>
      <c r="C110" s="2"/>
      <c r="D110" s="2"/>
      <c r="E110" s="76"/>
      <c r="F110" s="76"/>
      <c r="G110" s="76"/>
      <c r="H110" s="76"/>
    </row>
    <row r="111" spans="2:8" ht="18.5" x14ac:dyDescent="0.45">
      <c r="B111" s="2"/>
      <c r="C111" s="2"/>
      <c r="D111" s="2"/>
      <c r="E111" s="76"/>
      <c r="F111" s="76"/>
      <c r="G111" s="76"/>
      <c r="H111" s="76"/>
    </row>
    <row r="112" spans="2:8" ht="18.5" x14ac:dyDescent="0.45">
      <c r="B112" s="2"/>
      <c r="C112" s="2"/>
      <c r="D112" s="2"/>
      <c r="E112" s="76"/>
      <c r="F112" s="76"/>
      <c r="G112" s="76"/>
      <c r="H112" s="76"/>
    </row>
    <row r="113" spans="2:8" ht="18.5" x14ac:dyDescent="0.45">
      <c r="B113" s="2"/>
      <c r="C113" s="2"/>
      <c r="D113" s="2"/>
      <c r="E113" s="76"/>
      <c r="F113" s="76"/>
      <c r="G113" s="76"/>
      <c r="H113" s="76"/>
    </row>
    <row r="114" spans="2:8" ht="18.5" x14ac:dyDescent="0.45">
      <c r="B114" s="2"/>
      <c r="C114" s="2"/>
      <c r="D114" s="2"/>
      <c r="E114" s="76"/>
      <c r="F114" s="76"/>
      <c r="G114" s="76"/>
      <c r="H114" s="76"/>
    </row>
    <row r="115" spans="2:8" ht="18.5" x14ac:dyDescent="0.45">
      <c r="B115" s="2"/>
      <c r="C115" s="2"/>
      <c r="D115" s="2"/>
      <c r="E115" s="76"/>
      <c r="F115" s="76"/>
      <c r="G115" s="76"/>
      <c r="H115" s="76"/>
    </row>
    <row r="116" spans="2:8" ht="18.5" x14ac:dyDescent="0.45">
      <c r="B116" s="2"/>
      <c r="C116" s="2"/>
      <c r="D116" s="2"/>
      <c r="E116" s="76"/>
      <c r="F116" s="76"/>
      <c r="G116" s="76"/>
      <c r="H116" s="76"/>
    </row>
    <row r="117" spans="2:8" ht="18.5" x14ac:dyDescent="0.45">
      <c r="B117" s="2"/>
      <c r="C117" s="2"/>
      <c r="D117" s="2"/>
      <c r="E117" s="76"/>
      <c r="F117" s="76"/>
      <c r="G117" s="76"/>
      <c r="H117" s="76"/>
    </row>
    <row r="118" spans="2:8" ht="18.5" x14ac:dyDescent="0.45">
      <c r="B118" s="2"/>
      <c r="C118" s="2"/>
      <c r="D118" s="2"/>
      <c r="E118" s="76"/>
      <c r="F118" s="76"/>
      <c r="G118" s="76"/>
      <c r="H118" s="76"/>
    </row>
    <row r="119" spans="2:8" ht="18.5" x14ac:dyDescent="0.45">
      <c r="B119" s="2"/>
      <c r="C119" s="2"/>
      <c r="D119" s="2"/>
      <c r="E119" s="76"/>
      <c r="F119" s="76"/>
      <c r="G119" s="76"/>
      <c r="H119" s="76"/>
    </row>
    <row r="120" spans="2:8" ht="18.5" x14ac:dyDescent="0.45">
      <c r="B120" s="2"/>
      <c r="C120" s="2"/>
      <c r="D120" s="2"/>
      <c r="E120" s="76"/>
      <c r="F120" s="76"/>
      <c r="G120" s="76"/>
      <c r="H120" s="76"/>
    </row>
    <row r="121" spans="2:8" ht="18.5" x14ac:dyDescent="0.45">
      <c r="B121" s="2"/>
      <c r="C121" s="2"/>
      <c r="D121" s="2"/>
      <c r="E121" s="76"/>
      <c r="F121" s="76"/>
      <c r="G121" s="76"/>
      <c r="H121" s="76"/>
    </row>
    <row r="122" spans="2:8" ht="18.5" x14ac:dyDescent="0.45">
      <c r="B122" s="2"/>
      <c r="C122" s="2"/>
      <c r="D122" s="2"/>
      <c r="E122" s="76"/>
      <c r="F122" s="76"/>
      <c r="G122" s="76"/>
      <c r="H122" s="76"/>
    </row>
    <row r="123" spans="2:8" ht="18.5" x14ac:dyDescent="0.45">
      <c r="B123" s="2"/>
      <c r="C123" s="2"/>
      <c r="D123" s="2"/>
      <c r="E123" s="76"/>
      <c r="F123" s="76"/>
      <c r="G123" s="76"/>
      <c r="H123" s="76"/>
    </row>
    <row r="124" spans="2:8" ht="18.5" x14ac:dyDescent="0.45">
      <c r="B124" s="2"/>
      <c r="C124" s="2"/>
      <c r="D124" s="2"/>
      <c r="E124" s="76"/>
      <c r="F124" s="76"/>
      <c r="G124" s="76"/>
      <c r="H124" s="76"/>
    </row>
    <row r="125" spans="2:8" ht="18.5" x14ac:dyDescent="0.45">
      <c r="B125" s="2"/>
      <c r="C125" s="2"/>
      <c r="D125" s="2"/>
      <c r="E125" s="76"/>
      <c r="F125" s="76"/>
      <c r="G125" s="76"/>
      <c r="H125" s="76"/>
    </row>
    <row r="126" spans="2:8" ht="18.5" x14ac:dyDescent="0.45">
      <c r="B126" s="2"/>
      <c r="C126" s="2"/>
      <c r="D126" s="2"/>
      <c r="E126" s="76"/>
      <c r="F126" s="76"/>
      <c r="G126" s="76"/>
      <c r="H126" s="76"/>
    </row>
    <row r="127" spans="2:8" ht="18.5" x14ac:dyDescent="0.45">
      <c r="B127" s="2"/>
      <c r="C127" s="2"/>
      <c r="D127" s="2"/>
      <c r="E127" s="76"/>
      <c r="F127" s="76"/>
      <c r="G127" s="76"/>
      <c r="H127" s="76"/>
    </row>
    <row r="128" spans="2:8" ht="18.5" x14ac:dyDescent="0.45">
      <c r="B128" s="2"/>
      <c r="C128" s="2"/>
      <c r="D128" s="2"/>
      <c r="E128" s="76"/>
      <c r="F128" s="76"/>
      <c r="G128" s="76"/>
      <c r="H128" s="76"/>
    </row>
    <row r="129" spans="2:8" ht="18.5" x14ac:dyDescent="0.45">
      <c r="B129" s="2"/>
      <c r="C129" s="2"/>
      <c r="D129" s="2"/>
      <c r="E129" s="76"/>
      <c r="F129" s="76"/>
      <c r="G129" s="76"/>
      <c r="H129" s="76"/>
    </row>
    <row r="130" spans="2:8" ht="18.5" x14ac:dyDescent="0.45">
      <c r="B130" s="2"/>
      <c r="C130" s="2"/>
      <c r="D130" s="2"/>
      <c r="E130" s="76"/>
      <c r="F130" s="76"/>
      <c r="G130" s="76"/>
      <c r="H130" s="76"/>
    </row>
    <row r="131" spans="2:8" ht="18.5" x14ac:dyDescent="0.45">
      <c r="B131" s="2"/>
      <c r="C131" s="2"/>
      <c r="D131" s="2"/>
      <c r="E131" s="76"/>
      <c r="F131" s="76"/>
      <c r="G131" s="76"/>
      <c r="H131" s="76"/>
    </row>
    <row r="132" spans="2:8" ht="18.5" x14ac:dyDescent="0.45">
      <c r="B132" s="2"/>
      <c r="C132" s="2"/>
      <c r="D132" s="2"/>
      <c r="E132" s="76"/>
      <c r="F132" s="76"/>
      <c r="G132" s="76"/>
      <c r="H132" s="76"/>
    </row>
    <row r="133" spans="2:8" ht="18.5" x14ac:dyDescent="0.45">
      <c r="B133" s="2"/>
      <c r="C133" s="2"/>
      <c r="D133" s="2"/>
      <c r="E133" s="76"/>
      <c r="F133" s="76"/>
      <c r="G133" s="76"/>
      <c r="H133" s="76"/>
    </row>
    <row r="134" spans="2:8" ht="18.5" x14ac:dyDescent="0.45">
      <c r="B134" s="2"/>
      <c r="C134" s="2"/>
      <c r="D134" s="2"/>
      <c r="E134" s="76"/>
      <c r="F134" s="76"/>
      <c r="G134" s="76"/>
      <c r="H134" s="76"/>
    </row>
    <row r="135" spans="2:8" ht="18.5" x14ac:dyDescent="0.45">
      <c r="B135" s="2"/>
      <c r="C135" s="2"/>
      <c r="D135" s="2"/>
      <c r="E135" s="76"/>
      <c r="F135" s="76"/>
      <c r="G135" s="76"/>
      <c r="H135" s="76"/>
    </row>
    <row r="136" spans="2:8" ht="18.5" x14ac:dyDescent="0.45">
      <c r="B136" s="2"/>
      <c r="C136" s="2"/>
      <c r="D136" s="2"/>
      <c r="E136" s="76"/>
      <c r="F136" s="76"/>
      <c r="G136" s="76"/>
      <c r="H136" s="76"/>
    </row>
    <row r="137" spans="2:8" ht="18.5" x14ac:dyDescent="0.45">
      <c r="B137" s="2"/>
      <c r="C137" s="2"/>
      <c r="D137" s="2"/>
      <c r="E137" s="76"/>
      <c r="F137" s="76"/>
      <c r="G137" s="76"/>
      <c r="H137" s="76"/>
    </row>
    <row r="138" spans="2:8" ht="18.5" x14ac:dyDescent="0.45">
      <c r="B138" s="2"/>
      <c r="C138" s="2"/>
      <c r="D138" s="2"/>
      <c r="E138" s="76"/>
      <c r="F138" s="76"/>
      <c r="G138" s="76"/>
      <c r="H138" s="76"/>
    </row>
    <row r="139" spans="2:8" ht="18.5" x14ac:dyDescent="0.45">
      <c r="B139" s="2"/>
      <c r="C139" s="2"/>
      <c r="D139" s="2"/>
      <c r="E139" s="76"/>
      <c r="F139" s="76"/>
      <c r="G139" s="76"/>
      <c r="H139" s="76"/>
    </row>
    <row r="140" spans="2:8" ht="18.5" x14ac:dyDescent="0.45">
      <c r="B140" s="2"/>
      <c r="C140" s="2"/>
      <c r="D140" s="2"/>
      <c r="E140" s="76"/>
      <c r="F140" s="76"/>
      <c r="G140" s="76"/>
      <c r="H140" s="76"/>
    </row>
    <row r="141" spans="2:8" ht="18.5" x14ac:dyDescent="0.45">
      <c r="B141" s="2"/>
      <c r="C141" s="2"/>
      <c r="D141" s="2"/>
      <c r="E141" s="76"/>
      <c r="F141" s="76"/>
      <c r="G141" s="76"/>
      <c r="H141" s="76"/>
    </row>
    <row r="142" spans="2:8" ht="18.5" x14ac:dyDescent="0.45">
      <c r="B142" s="2"/>
      <c r="C142" s="2"/>
      <c r="D142" s="2"/>
      <c r="E142" s="76"/>
      <c r="F142" s="76"/>
      <c r="G142" s="76"/>
      <c r="H142" s="76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Ajam ja mehhanismid</vt:lpstr>
      <vt:lpstr>Pidurite balanss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2021-03-15T12:31:05Z</dcterms:created>
  <dcterms:modified xsi:type="dcterms:W3CDTF">2022-09-26T08:23:14Z</dcterms:modified>
</cp:coreProperties>
</file>