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op008\Desktop\"/>
    </mc:Choice>
  </mc:AlternateContent>
  <bookViews>
    <workbookView xWindow="0" yWindow="0" windowWidth="25200" windowHeight="11988"/>
  </bookViews>
  <sheets>
    <sheet name="LISA 1" sheetId="9" r:id="rId1"/>
    <sheet name="LISA 2" sheetId="6" r:id="rId2"/>
    <sheet name="LISA 3" sheetId="7" r:id="rId3"/>
    <sheet name="LISA 5" sheetId="11" r:id="rId4"/>
    <sheet name="LISA 6" sheetId="8" r:id="rId5"/>
    <sheet name="Vabasoojuse arvutus" sheetId="12" r:id="rId6"/>
    <sheet name="Tallinna kraadpäevad" sheetId="13" r:id="rId7"/>
  </sheets>
  <definedNames>
    <definedName name="Prindiala" localSheetId="0">'LISA 1'!$A$3:$H$62</definedName>
    <definedName name="Prindiala" localSheetId="2">'LISA 3'!$B$3:$J$57</definedName>
  </definedNames>
  <calcPr calcId="162913"/>
</workbook>
</file>

<file path=xl/calcChain.xml><?xml version="1.0" encoding="utf-8"?>
<calcChain xmlns="http://schemas.openxmlformats.org/spreadsheetml/2006/main">
  <c r="B3" i="12" l="1"/>
  <c r="G23" i="7" l="1"/>
  <c r="N26" i="9"/>
  <c r="N24" i="9"/>
  <c r="P15" i="13"/>
  <c r="P18" i="13"/>
  <c r="N23" i="9" s="1"/>
  <c r="G22" i="7"/>
  <c r="E22" i="7" s="1"/>
  <c r="G30" i="9"/>
  <c r="B15" i="12"/>
  <c r="G15" i="12" s="1"/>
  <c r="B11" i="12"/>
  <c r="G11" i="12" s="1"/>
  <c r="B7" i="12"/>
  <c r="G7" i="12" s="1"/>
  <c r="J23" i="9"/>
  <c r="J24" i="9"/>
  <c r="J21" i="9"/>
  <c r="J16" i="9"/>
  <c r="J20" i="9"/>
  <c r="J19" i="9"/>
  <c r="J18" i="9"/>
  <c r="J17" i="9"/>
  <c r="J22" i="9"/>
  <c r="J15" i="9"/>
  <c r="J14" i="9"/>
  <c r="E25" i="9"/>
  <c r="G28" i="7"/>
  <c r="G4" i="12"/>
  <c r="G5" i="12"/>
  <c r="G6" i="12"/>
  <c r="G8" i="12"/>
  <c r="G9" i="12"/>
  <c r="G10" i="12"/>
  <c r="G12" i="12"/>
  <c r="G13" i="12"/>
  <c r="G14" i="12"/>
  <c r="G16" i="12"/>
  <c r="G17" i="12"/>
  <c r="G18" i="12"/>
  <c r="G3" i="12"/>
  <c r="E39" i="7" l="1"/>
  <c r="F39" i="7" s="1"/>
  <c r="F36" i="9"/>
  <c r="E25" i="7" s="1"/>
  <c r="G25" i="7" s="1"/>
  <c r="N11" i="9"/>
  <c r="N28" i="9" l="1"/>
  <c r="E23" i="7"/>
  <c r="G30" i="7" s="1"/>
  <c r="F48" i="7"/>
  <c r="E28" i="7" l="1"/>
  <c r="N15" i="9"/>
  <c r="F47" i="7"/>
  <c r="E47" i="7" s="1"/>
  <c r="E48" i="7"/>
  <c r="F46" i="7"/>
  <c r="E46" i="7" s="1"/>
  <c r="G27" i="7"/>
  <c r="E27" i="7" s="1"/>
  <c r="E30" i="7" s="1"/>
  <c r="E13" i="7" s="1"/>
  <c r="B36" i="12"/>
  <c r="N39" i="12" l="1"/>
  <c r="N38" i="12" s="1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O6" i="13"/>
  <c r="O5" i="13"/>
  <c r="O4" i="13"/>
  <c r="O3" i="13"/>
  <c r="B35" i="12"/>
  <c r="B37" i="12" s="1"/>
  <c r="E22" i="9"/>
  <c r="E21" i="9"/>
  <c r="E24" i="9"/>
  <c r="J26" i="9"/>
  <c r="E26" i="9"/>
  <c r="J25" i="9"/>
  <c r="E20" i="9"/>
  <c r="E19" i="9"/>
  <c r="E17" i="9"/>
  <c r="E15" i="9"/>
  <c r="E16" i="6"/>
  <c r="J16" i="6"/>
  <c r="E17" i="6"/>
  <c r="J17" i="6"/>
  <c r="E18" i="6"/>
  <c r="J18" i="6"/>
  <c r="L18" i="6"/>
  <c r="L20" i="6" s="1"/>
  <c r="L29" i="6" s="1"/>
  <c r="E19" i="6"/>
  <c r="J19" i="6"/>
  <c r="E20" i="6"/>
  <c r="J20" i="6"/>
  <c r="E21" i="6"/>
  <c r="J21" i="6"/>
  <c r="E22" i="6"/>
  <c r="J22" i="6"/>
  <c r="E23" i="6"/>
  <c r="J23" i="6"/>
  <c r="E24" i="6"/>
  <c r="J24" i="6"/>
  <c r="E25" i="6"/>
  <c r="J25" i="6"/>
  <c r="E26" i="6"/>
  <c r="J26" i="6"/>
  <c r="E27" i="6"/>
  <c r="J27" i="6"/>
  <c r="E28" i="6"/>
  <c r="J28" i="6"/>
  <c r="E23" i="9"/>
  <c r="E29" i="6" l="1"/>
  <c r="J29" i="6"/>
  <c r="G30" i="6" s="1"/>
  <c r="B26" i="12"/>
  <c r="D26" i="12" s="1"/>
  <c r="J27" i="9"/>
  <c r="B38" i="12" l="1"/>
  <c r="B39" i="12" s="1"/>
  <c r="B41" i="12" s="1"/>
  <c r="N18" i="9" s="1"/>
  <c r="B44" i="12"/>
  <c r="G31" i="6"/>
  <c r="G33" i="6"/>
  <c r="E18" i="9"/>
  <c r="E16" i="9"/>
  <c r="E14" i="9"/>
  <c r="E45" i="7" l="1"/>
  <c r="F45" i="7" s="1"/>
  <c r="L16" i="9"/>
  <c r="L18" i="9" s="1"/>
  <c r="L27" i="9" s="1"/>
  <c r="E27" i="9"/>
  <c r="G28" i="9" l="1"/>
  <c r="N25" i="9" l="1"/>
  <c r="N27" i="9" s="1"/>
  <c r="N16" i="9"/>
  <c r="G29" i="9"/>
  <c r="G31" i="9"/>
  <c r="F51" i="7" l="1"/>
  <c r="N17" i="9"/>
  <c r="N21" i="9" s="1"/>
  <c r="N22" i="9" s="1"/>
  <c r="E38" i="7"/>
  <c r="F38" i="7" l="1"/>
  <c r="F22" i="7"/>
  <c r="H22" i="7" s="1"/>
  <c r="E14" i="7" l="1"/>
  <c r="F14" i="7" s="1"/>
  <c r="J14" i="7" s="1"/>
  <c r="F13" i="7"/>
  <c r="J13" i="7" s="1"/>
  <c r="H24" i="7"/>
  <c r="H30" i="7" s="1"/>
  <c r="E40" i="7"/>
  <c r="F24" i="7" s="1"/>
  <c r="E15" i="7" l="1"/>
  <c r="F15" i="7" s="1"/>
  <c r="J15" i="7" s="1"/>
  <c r="J18" i="7" s="1"/>
  <c r="D9" i="7" s="1"/>
  <c r="F30" i="7"/>
</calcChain>
</file>

<file path=xl/comments1.xml><?xml version="1.0" encoding="utf-8"?>
<comments xmlns="http://schemas.openxmlformats.org/spreadsheetml/2006/main">
  <authors>
    <author>Anti Hamburg</author>
  </authors>
  <commentList>
    <comment ref="C36" authorId="0" shapeId="0">
      <text>
        <r>
          <rPr>
            <b/>
            <sz val="9"/>
            <color indexed="81"/>
            <rFont val="Tahoma"/>
            <family val="2"/>
            <charset val="186"/>
          </rPr>
          <t>Anti Hamburg:</t>
        </r>
        <r>
          <rPr>
            <sz val="9"/>
            <color indexed="81"/>
            <rFont val="Tahoma"/>
            <family val="2"/>
            <charset val="186"/>
          </rPr>
          <t xml:space="preserve">
Üldjuhul ei ületa, Eramutel on 150 Pa ventilaatori maksimaalne rõhutõus üldjuhul</t>
        </r>
      </text>
    </comment>
    <comment ref="D36" authorId="0" shapeId="0">
      <text>
        <r>
          <rPr>
            <b/>
            <sz val="9"/>
            <color indexed="81"/>
            <rFont val="Tahoma"/>
            <family val="2"/>
            <charset val="186"/>
          </rPr>
          <t>Anti Hamburg:</t>
        </r>
        <r>
          <rPr>
            <sz val="9"/>
            <color indexed="81"/>
            <rFont val="Tahoma"/>
            <family val="2"/>
            <charset val="186"/>
          </rPr>
          <t xml:space="preserve">
Arvutatud SFP kaudu vaata e-koolist lisamaterjali SFP arvutuse kohta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186"/>
          </rPr>
          <t>Anti Hamburg:</t>
        </r>
        <r>
          <rPr>
            <sz val="9"/>
            <color indexed="81"/>
            <rFont val="Tahoma"/>
            <family val="2"/>
            <charset val="186"/>
          </rPr>
          <t xml:space="preserve">
Saadud õhubilansiga number ka lahtris N23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Anti Hamburg
Arvutuatud Ventilaatori võimsuse järgi, ventilaatoris võimsus saadud seadme tehnilisest infost </t>
        </r>
      </text>
    </comment>
    <comment ref="G36" authorId="0" shapeId="0">
      <text>
        <r>
          <rPr>
            <b/>
            <sz val="9"/>
            <color indexed="81"/>
            <rFont val="Tahoma"/>
            <family val="2"/>
            <charset val="186"/>
          </rPr>
          <t>Anti Hamburg:</t>
        </r>
        <r>
          <rPr>
            <sz val="9"/>
            <color indexed="81"/>
            <rFont val="Tahoma"/>
            <family val="2"/>
            <charset val="186"/>
          </rPr>
          <t xml:space="preserve">
Seadme tehnilisest infost</t>
        </r>
      </text>
    </comment>
    <comment ref="H36" authorId="0" shapeId="0">
      <text>
        <r>
          <rPr>
            <b/>
            <sz val="9"/>
            <color indexed="81"/>
            <rFont val="Tahoma"/>
            <family val="2"/>
            <charset val="186"/>
          </rPr>
          <t>Anti Hamburg:</t>
        </r>
        <r>
          <rPr>
            <sz val="9"/>
            <color indexed="81"/>
            <rFont val="Tahoma"/>
            <family val="2"/>
            <charset val="186"/>
          </rPr>
          <t xml:space="preserve">
Tulenevalt määrusest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  <charset val="186"/>
          </rPr>
          <t>Anti Hamburg:</t>
        </r>
        <r>
          <rPr>
            <sz val="9"/>
            <color indexed="81"/>
            <rFont val="Tahoma"/>
            <family val="2"/>
            <charset val="186"/>
          </rPr>
          <t xml:space="preserve">
Juhul kui ei ole valitud konkreetset katelt siis tuleb võtta määrusest § 14. Hetkel konkreetse katla kasutegur</t>
        </r>
      </text>
    </comment>
    <comment ref="D43" authorId="0" shapeId="0">
      <text>
        <r>
          <rPr>
            <b/>
            <sz val="9"/>
            <color indexed="81"/>
            <rFont val="Tahoma"/>
            <family val="2"/>
            <charset val="186"/>
          </rPr>
          <t>Anti Hamburg:</t>
        </r>
        <r>
          <rPr>
            <sz val="9"/>
            <color indexed="81"/>
            <rFont val="Tahoma"/>
            <family val="2"/>
            <charset val="186"/>
          </rPr>
          <t xml:space="preserve">
Määrusest § 14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186"/>
          </rPr>
          <t>Anti Hamburg:</t>
        </r>
        <r>
          <rPr>
            <sz val="9"/>
            <color indexed="81"/>
            <rFont val="Tahoma"/>
            <family val="2"/>
            <charset val="186"/>
          </rPr>
          <t xml:space="preserve">
määrusest § 14</t>
        </r>
      </text>
    </comment>
    <comment ref="C57" authorId="0" shapeId="0">
      <text>
        <r>
          <rPr>
            <b/>
            <sz val="9"/>
            <color indexed="81"/>
            <rFont val="Tahoma"/>
            <family val="2"/>
            <charset val="186"/>
          </rPr>
          <t>Anti Hamburg:</t>
        </r>
        <r>
          <rPr>
            <sz val="9"/>
            <color indexed="81"/>
            <rFont val="Tahoma"/>
            <family val="2"/>
            <charset val="186"/>
          </rPr>
          <t xml:space="preserve">
Antud hetkel oletatud suurus, kogu edasine arvutuskäik lähtuvalt määrusest § 27</t>
        </r>
      </text>
    </comment>
    <comment ref="D57" authorId="0" shapeId="0">
      <text>
        <r>
          <rPr>
            <b/>
            <sz val="9"/>
            <color indexed="81"/>
            <rFont val="Tahoma"/>
            <family val="2"/>
            <charset val="186"/>
          </rPr>
          <t>Anti Hamburg:</t>
        </r>
        <r>
          <rPr>
            <sz val="9"/>
            <color indexed="81"/>
            <rFont val="Tahoma"/>
            <family val="2"/>
            <charset val="186"/>
          </rPr>
          <t xml:space="preserve">
Vastavalt paneeli tootja infole edasine arvutus määruse § 28 alusel</t>
        </r>
      </text>
    </comment>
    <comment ref="A59" authorId="0" shapeId="0">
      <text>
        <r>
          <rPr>
            <b/>
            <sz val="9"/>
            <color indexed="81"/>
            <rFont val="Tahoma"/>
            <family val="2"/>
            <charset val="186"/>
          </rPr>
          <t>Anti Hamburg
Sõltuvalt hoonest määruse Tabel 1 järgi</t>
        </r>
      </text>
    </comment>
  </commentList>
</comments>
</file>

<file path=xl/comments2.xml><?xml version="1.0" encoding="utf-8"?>
<comments xmlns="http://schemas.openxmlformats.org/spreadsheetml/2006/main">
  <authors>
    <author>Anti Hamburg</author>
  </authors>
  <commentList>
    <comment ref="E14" authorId="0" shapeId="0">
      <text>
        <r>
          <rPr>
            <b/>
            <sz val="9"/>
            <color indexed="81"/>
            <rFont val="Tahoma"/>
            <family val="2"/>
            <charset val="186"/>
          </rPr>
          <t>Anti Hamburg:</t>
        </r>
        <r>
          <rPr>
            <sz val="9"/>
            <color indexed="81"/>
            <rFont val="Tahoma"/>
            <family val="2"/>
            <charset val="186"/>
          </rPr>
          <t xml:space="preserve">
Arvesse tuleb võtta katla kasutegur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  <charset val="186"/>
          </rPr>
          <t>Anti Hamburg:</t>
        </r>
        <r>
          <rPr>
            <sz val="9"/>
            <color indexed="81"/>
            <rFont val="Tahoma"/>
            <family val="2"/>
            <charset val="186"/>
          </rPr>
          <t xml:space="preserve">
Puidu kaalumistegur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  <charset val="186"/>
          </rPr>
          <t>Anti Hamburg:</t>
        </r>
        <r>
          <rPr>
            <sz val="9"/>
            <color indexed="81"/>
            <rFont val="Tahoma"/>
            <family val="2"/>
            <charset val="186"/>
          </rPr>
          <t xml:space="preserve">
Arvesse tuleb võtta katla kasutegur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  <charset val="186"/>
          </rPr>
          <t>Anti Hamburg:</t>
        </r>
        <r>
          <rPr>
            <sz val="9"/>
            <color indexed="81"/>
            <rFont val="Tahoma"/>
            <family val="2"/>
            <charset val="186"/>
          </rPr>
          <t xml:space="preserve">
Puidu kaalumistegur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186"/>
          </rPr>
          <t>Anti Hamburg:</t>
        </r>
        <r>
          <rPr>
            <sz val="9"/>
            <color indexed="81"/>
            <rFont val="Tahoma"/>
            <family val="2"/>
            <charset val="186"/>
          </rPr>
          <t xml:space="preserve">
Bruto kulus tuleb arvestada jaotamise kasuteguriga</t>
        </r>
      </text>
    </comment>
    <comment ref="E25" authorId="0" shapeId="0">
      <text>
        <r>
          <rPr>
            <b/>
            <sz val="9"/>
            <color indexed="81"/>
            <rFont val="Tahoma"/>
            <family val="2"/>
            <charset val="186"/>
          </rPr>
          <t>Anti Hamburg:</t>
        </r>
        <r>
          <rPr>
            <sz val="9"/>
            <color indexed="81"/>
            <rFont val="Tahoma"/>
            <family val="2"/>
            <charset val="186"/>
          </rPr>
          <t xml:space="preserve">
On seotud SFP ja õhuvooluhulgaga</t>
        </r>
      </text>
    </comment>
  </commentList>
</comments>
</file>

<file path=xl/sharedStrings.xml><?xml version="1.0" encoding="utf-8"?>
<sst xmlns="http://schemas.openxmlformats.org/spreadsheetml/2006/main" count="561" uniqueCount="391">
  <si>
    <t>Piirdetarind</t>
  </si>
  <si>
    <t>Külmasild</t>
  </si>
  <si>
    <t>Omadus</t>
  </si>
  <si>
    <t>Suurus</t>
  </si>
  <si>
    <t>W/K</t>
  </si>
  <si>
    <t>W/(m·K)</t>
  </si>
  <si>
    <t>Katuslagi</t>
  </si>
  <si>
    <t>Katuslagi-välissein</t>
  </si>
  <si>
    <t>Pööningu vahelagi</t>
  </si>
  <si>
    <t>Pööningu vahelagi-välissein</t>
  </si>
  <si>
    <t>Põrand pinnasel</t>
  </si>
  <si>
    <t>Põrand välisõhu kohal</t>
  </si>
  <si>
    <t>Akna seinakinnitus</t>
  </si>
  <si>
    <t>Ukse seinakinnitus</t>
  </si>
  <si>
    <t>Kokku:</t>
  </si>
  <si>
    <t>Hoone köetav pind</t>
  </si>
  <si>
    <t>Maasoojuspump</t>
  </si>
  <si>
    <t>Õhk-vesi soojuspump</t>
  </si>
  <si>
    <t>Pelletikatel</t>
  </si>
  <si>
    <t>Kaugküte</t>
  </si>
  <si>
    <t>Soojuskaod läbi külmasildade</t>
  </si>
  <si>
    <t>Soojuskaod läbi õhulekkekohtade</t>
  </si>
  <si>
    <t>Soojuskaod läbi piirdetarindite</t>
  </si>
  <si>
    <t>Põrand pinnasel-välissein</t>
  </si>
  <si>
    <t>Põrand välisõhu kohal-välissein</t>
  </si>
  <si>
    <t>Sisesein-välissein</t>
  </si>
  <si>
    <t>Tahke fossiilkütuse katel</t>
  </si>
  <si>
    <t>Korruste arv (täisarv)</t>
  </si>
  <si>
    <t>Gaasikatel</t>
  </si>
  <si>
    <t>Õlikatel</t>
  </si>
  <si>
    <t>Halupuidu katel</t>
  </si>
  <si>
    <t>D</t>
  </si>
  <si>
    <t>C</t>
  </si>
  <si>
    <t>Gaaskondensaatkatel</t>
  </si>
  <si>
    <t>m</t>
  </si>
  <si>
    <r>
      <t>U</t>
    </r>
    <r>
      <rPr>
        <vertAlign val="subscript"/>
        <sz val="11"/>
        <rFont val="Arial"/>
        <family val="2"/>
      </rPr>
      <t>i</t>
    </r>
    <r>
      <rPr>
        <sz val="11"/>
        <rFont val="Arial"/>
        <family val="2"/>
      </rPr>
      <t>,</t>
    </r>
  </si>
  <si>
    <r>
      <t>A</t>
    </r>
    <r>
      <rPr>
        <vertAlign val="subscript"/>
        <sz val="11"/>
        <rFont val="Arial"/>
        <family val="2"/>
      </rPr>
      <t>i</t>
    </r>
    <r>
      <rPr>
        <sz val="11"/>
        <rFont val="Arial"/>
        <family val="2"/>
      </rPr>
      <t>,</t>
    </r>
  </si>
  <si>
    <r>
      <t>l</t>
    </r>
    <r>
      <rPr>
        <i/>
        <vertAlign val="subscript"/>
        <sz val="11"/>
        <rFont val="Arial"/>
        <family val="2"/>
      </rPr>
      <t>j</t>
    </r>
    <r>
      <rPr>
        <sz val="11"/>
        <rFont val="Arial"/>
        <family val="2"/>
      </rPr>
      <t>,</t>
    </r>
  </si>
  <si>
    <r>
      <t>H</t>
    </r>
    <r>
      <rPr>
        <vertAlign val="subscript"/>
        <sz val="11"/>
        <rFont val="Arial"/>
        <family val="2"/>
      </rPr>
      <t>külmasild</t>
    </r>
  </si>
  <si>
    <r>
      <t>W/(m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·K)</t>
    </r>
  </si>
  <si>
    <r>
      <t>m</t>
    </r>
    <r>
      <rPr>
        <vertAlign val="superscript"/>
        <sz val="11"/>
        <rFont val="Arial"/>
        <family val="2"/>
      </rPr>
      <t>2</t>
    </r>
  </si>
  <si>
    <r>
      <t>H</t>
    </r>
    <r>
      <rPr>
        <vertAlign val="subscript"/>
        <sz val="11"/>
        <rFont val="Arial"/>
        <family val="2"/>
      </rPr>
      <t>juhtivus</t>
    </r>
    <r>
      <rPr>
        <sz val="11"/>
        <rFont val="Arial"/>
        <family val="2"/>
      </rPr>
      <t>, W/K</t>
    </r>
  </si>
  <si>
    <r>
      <t>H</t>
    </r>
    <r>
      <rPr>
        <vertAlign val="subscript"/>
        <sz val="11"/>
        <rFont val="Arial"/>
        <family val="2"/>
      </rPr>
      <t>külmasild</t>
    </r>
    <r>
      <rPr>
        <sz val="11"/>
        <rFont val="Arial"/>
        <family val="2"/>
      </rPr>
      <t>, W/K</t>
    </r>
  </si>
  <si>
    <r>
      <t>H</t>
    </r>
    <r>
      <rPr>
        <vertAlign val="subscript"/>
        <sz val="11"/>
        <rFont val="Arial"/>
        <family val="2"/>
      </rPr>
      <t>õhuleke</t>
    </r>
    <r>
      <rPr>
        <sz val="11"/>
        <rFont val="Arial"/>
        <family val="2"/>
      </rPr>
      <t>, W/K</t>
    </r>
  </si>
  <si>
    <r>
      <t>A</t>
    </r>
    <r>
      <rPr>
        <vertAlign val="subscript"/>
        <sz val="11"/>
        <rFont val="Arial"/>
        <family val="2"/>
      </rPr>
      <t>köetav</t>
    </r>
    <r>
      <rPr>
        <sz val="11"/>
        <rFont val="Arial"/>
        <family val="2"/>
      </rPr>
      <t>, m</t>
    </r>
    <r>
      <rPr>
        <vertAlign val="superscript"/>
        <sz val="11"/>
        <rFont val="Arial"/>
        <family val="2"/>
      </rPr>
      <t>2</t>
    </r>
  </si>
  <si>
    <t>Välispiirete summaarne soojuserikadu köetava pinna kohta</t>
  </si>
  <si>
    <r>
      <t xml:space="preserve">      , 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/s</t>
    </r>
  </si>
  <si>
    <r>
      <rPr>
        <sz val="11"/>
        <rFont val="Symbol"/>
        <family val="1"/>
        <charset val="2"/>
      </rPr>
      <t>å</t>
    </r>
    <r>
      <rPr>
        <i/>
        <sz val="11"/>
        <rFont val="Arial"/>
        <family val="2"/>
      </rPr>
      <t>H</t>
    </r>
    <r>
      <rPr>
        <sz val="11"/>
        <rFont val="Arial"/>
        <family val="2"/>
      </rPr>
      <t>, W/K</t>
    </r>
  </si>
  <si>
    <r>
      <t xml:space="preserve"> 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/(h*m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)</t>
    </r>
  </si>
  <si>
    <r>
      <t>Õhulekke-arv q</t>
    </r>
    <r>
      <rPr>
        <vertAlign val="subscript"/>
        <sz val="11"/>
        <rFont val="Arial"/>
        <family val="2"/>
      </rPr>
      <t>50</t>
    </r>
    <r>
      <rPr>
        <sz val="11"/>
        <rFont val="Arial"/>
        <family val="2"/>
      </rPr>
      <t>,</t>
    </r>
  </si>
  <si>
    <t>Välisuks</t>
  </si>
  <si>
    <t>…</t>
  </si>
  <si>
    <t>g</t>
  </si>
  <si>
    <t>-</t>
  </si>
  <si>
    <r>
      <rPr>
        <sz val="11"/>
        <rFont val="Symbol"/>
        <family val="1"/>
        <charset val="2"/>
      </rPr>
      <t>Y</t>
    </r>
    <r>
      <rPr>
        <vertAlign val="subscript"/>
        <sz val="11"/>
        <rFont val="Arial"/>
        <family val="2"/>
      </rPr>
      <t>j</t>
    </r>
    <r>
      <rPr>
        <sz val="11"/>
        <rFont val="Arial"/>
        <family val="2"/>
      </rPr>
      <t>,</t>
    </r>
  </si>
  <si>
    <t>Peamine soojusallikas ruumide kütteks</t>
  </si>
  <si>
    <t>Ventilatsioonisüsteemi ventilaatori erivõimsus, W/(l/s)</t>
  </si>
  <si>
    <t>Andmed hoone kohta</t>
  </si>
  <si>
    <t></t>
  </si>
  <si>
    <t>Uusehitus</t>
  </si>
  <si>
    <t>Aadress</t>
  </si>
  <si>
    <t>Rekonstrueerimine</t>
  </si>
  <si>
    <t>Ehitusaasta</t>
  </si>
  <si>
    <t>Olemasolev hoone</t>
  </si>
  <si>
    <t>Köetav pind</t>
  </si>
  <si>
    <t>Kuupäev</t>
  </si>
  <si>
    <t>Nimi</t>
  </si>
  <si>
    <t>Allikri</t>
  </si>
  <si>
    <t>Välissein 1</t>
  </si>
  <si>
    <t>Välissein 2</t>
  </si>
  <si>
    <r>
      <t>Aken</t>
    </r>
    <r>
      <rPr>
        <sz val="10"/>
        <rFont val="Arial"/>
        <family val="2"/>
      </rPr>
      <t xml:space="preserve"> 1</t>
    </r>
  </si>
  <si>
    <r>
      <t>Aken</t>
    </r>
    <r>
      <rPr>
        <sz val="10"/>
        <rFont val="Arial"/>
        <family val="2"/>
      </rPr>
      <t xml:space="preserve"> 2</t>
    </r>
  </si>
  <si>
    <r>
      <t>Aken</t>
    </r>
    <r>
      <rPr>
        <sz val="10"/>
        <rFont val="Arial"/>
        <family val="2"/>
      </rPr>
      <t xml:space="preserve"> 3</t>
    </r>
  </si>
  <si>
    <t>Välissein-välissein 1</t>
  </si>
  <si>
    <t>Välissein-välissein 2</t>
  </si>
  <si>
    <r>
      <t>H</t>
    </r>
    <r>
      <rPr>
        <vertAlign val="subscript"/>
        <sz val="11"/>
        <rFont val="Arial"/>
        <family val="2"/>
      </rPr>
      <t>juhtivus</t>
    </r>
  </si>
  <si>
    <t>Välispiirete summaarne soojuserikadu</t>
  </si>
  <si>
    <t>Välispiirete keskmine soojusläbivus</t>
  </si>
  <si>
    <r>
      <t>A</t>
    </r>
    <r>
      <rPr>
        <vertAlign val="subscript"/>
        <sz val="11"/>
        <rFont val="Arial"/>
        <family val="2"/>
      </rPr>
      <t>vp</t>
    </r>
    <r>
      <rPr>
        <sz val="11"/>
        <rFont val="Arial"/>
        <family val="2"/>
      </rPr>
      <t xml:space="preserve"> (välispiirded), m</t>
    </r>
    <r>
      <rPr>
        <vertAlign val="superscript"/>
        <sz val="11"/>
        <rFont val="Arial"/>
        <family val="2"/>
      </rPr>
      <t>2</t>
    </r>
  </si>
  <si>
    <t>Energiaarvutuse lähteandmete esitamine väikeelamu lihtsustatud energiatõhususarvu</t>
  </si>
  <si>
    <t>piirväärtuse tõendamise puhul</t>
  </si>
  <si>
    <t>Ventilatsioonisüsteemi soojustagastuse temperatuuri suhtarv</t>
  </si>
  <si>
    <t>Ventilatsioonisüsteemi välisõhu vooluhulk (l/s)</t>
  </si>
  <si>
    <t>Netopind</t>
  </si>
  <si>
    <t>Oluline rekonstrueerimine</t>
  </si>
  <si>
    <t>Arvutusprogrammi litsentsi number</t>
  </si>
  <si>
    <t>Arvutusprogrammi nimi ja versioon</t>
  </si>
  <si>
    <t>Jahutussüsteem</t>
  </si>
  <si>
    <t>Küttesüsteem</t>
  </si>
  <si>
    <t>kW</t>
  </si>
  <si>
    <t>võimsused</t>
  </si>
  <si>
    <t>Soojus</t>
  </si>
  <si>
    <t>Elekter</t>
  </si>
  <si>
    <t>Tehnosüsteemide</t>
  </si>
  <si>
    <t>Seadmed</t>
  </si>
  <si>
    <t>Valgustus</t>
  </si>
  <si>
    <t>Inimesed</t>
  </si>
  <si>
    <t>Päikesekiirgus</t>
  </si>
  <si>
    <r>
      <t>kWh/(a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  <charset val="186"/>
      </rPr>
      <t>)</t>
    </r>
  </si>
  <si>
    <t>kWh/a</t>
  </si>
  <si>
    <t>Energia vabasoojustest</t>
  </si>
  <si>
    <r>
      <t>3</t>
    </r>
    <r>
      <rPr>
        <sz val="8"/>
        <rFont val="Arial"/>
        <family val="2"/>
      </rPr>
      <t xml:space="preserve"> arvutatud koos soojustagastusega</t>
    </r>
  </si>
  <si>
    <r>
      <t>2</t>
    </r>
    <r>
      <rPr>
        <sz val="8"/>
        <rFont val="Arial"/>
        <family val="2"/>
      </rPr>
      <t xml:space="preserve"> sisaldab infiltratsiooniõhu ja ventilatsiooniõhu soojenemise ruumis</t>
    </r>
  </si>
  <si>
    <t>Jahutus</t>
  </si>
  <si>
    <t>Tarbevee soojendamine</t>
  </si>
  <si>
    <r>
      <t>Ventilatsiooniõhu soojendamine</t>
    </r>
    <r>
      <rPr>
        <vertAlign val="superscript"/>
        <sz val="10"/>
        <rFont val="Arial"/>
        <family val="2"/>
      </rPr>
      <t>3</t>
    </r>
  </si>
  <si>
    <r>
      <t>Ruumide küte</t>
    </r>
    <r>
      <rPr>
        <vertAlign val="superscript"/>
        <sz val="10"/>
        <rFont val="Arial"/>
        <family val="2"/>
      </rPr>
      <t>2</t>
    </r>
  </si>
  <si>
    <t>Netoenergiavajadus</t>
  </si>
  <si>
    <t>Elekter päikesest</t>
  </si>
  <si>
    <t>Soojusenergia päikesest</t>
  </si>
  <si>
    <t xml:space="preserve">         Eksporditud</t>
  </si>
  <si>
    <t xml:space="preserve">        Lokaalne taastuv</t>
  </si>
  <si>
    <t>Lokaalne taastuv- ja eksporditud energia</t>
  </si>
  <si>
    <r>
      <t>1</t>
    </r>
    <r>
      <rPr>
        <sz val="8"/>
        <rFont val="Arial"/>
        <family val="2"/>
      </rPr>
      <t xml:space="preserve"> ventilatsiooniõhu soojendamine loetakse küttesüsteemi osaks</t>
    </r>
  </si>
  <si>
    <t>summaarne energiakasutus)</t>
  </si>
  <si>
    <t>Summa (tehnosüsteemide</t>
  </si>
  <si>
    <r>
      <t>Ventilatsioonisüsteem</t>
    </r>
    <r>
      <rPr>
        <vertAlign val="superscript"/>
        <sz val="10"/>
        <rFont val="Arial"/>
        <family val="2"/>
      </rPr>
      <t>1</t>
    </r>
  </si>
  <si>
    <t xml:space="preserve">    Tarbevee soojendamine</t>
  </si>
  <si>
    <t xml:space="preserve">    Ventilatsiooniõhu soojendamine</t>
  </si>
  <si>
    <t xml:space="preserve">    Ruumide küte</t>
  </si>
  <si>
    <t>Summaarne energiakasutus</t>
  </si>
  <si>
    <t>Summa</t>
  </si>
  <si>
    <t>mahuühik</t>
  </si>
  <si>
    <t>kogus/a</t>
  </si>
  <si>
    <t>energiakasutus</t>
  </si>
  <si>
    <t>tegur</t>
  </si>
  <si>
    <t>energia</t>
  </si>
  <si>
    <t>massi või</t>
  </si>
  <si>
    <t>kokkuvõte</t>
  </si>
  <si>
    <t>Kaalutud</t>
  </si>
  <si>
    <t>Kaalumis-</t>
  </si>
  <si>
    <t>Eksporditud</t>
  </si>
  <si>
    <t>Tarnitud</t>
  </si>
  <si>
    <t xml:space="preserve">    Hangitud kütused</t>
  </si>
  <si>
    <t>Energiakasutuse</t>
  </si>
  <si>
    <r>
      <t>kWh/(m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a) </t>
    </r>
    <r>
      <rPr>
        <sz val="10"/>
        <rFont val="Arial"/>
        <family val="2"/>
      </rPr>
      <t>(kWh köetava pinna ruutmeetri kohta)</t>
    </r>
  </si>
  <si>
    <t>Energiatõhususarv</t>
  </si>
  <si>
    <r>
      <t>m</t>
    </r>
    <r>
      <rPr>
        <vertAlign val="superscript"/>
        <sz val="10"/>
        <rFont val="Arial"/>
        <family val="2"/>
      </rPr>
      <t>2</t>
    </r>
  </si>
  <si>
    <t>Hoone kasutusotstarve</t>
  </si>
  <si>
    <t>Energiaarvutuse tulemuste esitamine</t>
  </si>
  <si>
    <t>Avatavate akende pinna ja põrandapinna suhe</t>
  </si>
  <si>
    <t>Akende klaasiosa pinna ja väliseinte pinna suhe</t>
  </si>
  <si>
    <t>faktor g, -</t>
  </si>
  <si>
    <r>
      <t>pind m</t>
    </r>
    <r>
      <rPr>
        <vertAlign val="superscript"/>
        <sz val="10"/>
        <rFont val="Arial"/>
        <family val="2"/>
      </rPr>
      <t>2</t>
    </r>
  </si>
  <si>
    <t>Päikese-</t>
  </si>
  <si>
    <t>Ilmakaar</t>
  </si>
  <si>
    <t xml:space="preserve">Klaasiosa </t>
  </si>
  <si>
    <t>Aken</t>
  </si>
  <si>
    <t>Välisseinte pind</t>
  </si>
  <si>
    <t>Põrandapind</t>
  </si>
  <si>
    <t>Ruum</t>
  </si>
  <si>
    <t>Suviste temperatuuride kontrolli vabastus väikemajades</t>
  </si>
  <si>
    <t>Väikeelamute tüüpruumide andmed</t>
  </si>
  <si>
    <t>h</t>
  </si>
  <si>
    <t>d</t>
  </si>
  <si>
    <t>%</t>
  </si>
  <si>
    <r>
      <t>W/m</t>
    </r>
    <r>
      <rPr>
        <vertAlign val="superscript"/>
        <sz val="10"/>
        <rFont val="Arial"/>
        <family val="2"/>
      </rPr>
      <t>2</t>
    </r>
  </si>
  <si>
    <t>tundi päevas</t>
  </si>
  <si>
    <t>päeva nädalas</t>
  </si>
  <si>
    <t>Kasutusaeg</t>
  </si>
  <si>
    <t>Kasutusaste</t>
  </si>
  <si>
    <t>Vabasoojused</t>
  </si>
  <si>
    <t>võimsus, kW</t>
  </si>
  <si>
    <r>
      <t>pindala, m</t>
    </r>
    <r>
      <rPr>
        <vertAlign val="superscript"/>
        <sz val="10"/>
        <rFont val="Arial"/>
        <family val="2"/>
      </rPr>
      <t>2</t>
    </r>
  </si>
  <si>
    <t>raatori nimi-</t>
  </si>
  <si>
    <t>paneelide max</t>
  </si>
  <si>
    <t>kollektori aktiiv-</t>
  </si>
  <si>
    <t>süsteemid</t>
  </si>
  <si>
    <t>Tuulegene-</t>
  </si>
  <si>
    <t>Lokaalse taastuvenergia</t>
  </si>
  <si>
    <t>2 (nt. SPLIT)</t>
  </si>
  <si>
    <t>1 (nt. tsentraalne)</t>
  </si>
  <si>
    <t>jahutustegur</t>
  </si>
  <si>
    <t>Jahutusperioodi keskmine</t>
  </si>
  <si>
    <r>
      <t>3</t>
    </r>
    <r>
      <rPr>
        <sz val="8"/>
        <rFont val="Arial"/>
        <family val="2"/>
      </rPr>
      <t xml:space="preserve"> puudub, kui esitatakse soojuspumpsüsteemi koosseisus</t>
    </r>
  </si>
  <si>
    <r>
      <t>2</t>
    </r>
    <r>
      <rPr>
        <sz val="8"/>
        <rFont val="Arial"/>
        <family val="2"/>
      </rPr>
      <t xml:space="preserve"> esitatakse soojuspumpsüsteemide puhul</t>
    </r>
  </si>
  <si>
    <r>
      <t>kWh/(m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  <charset val="186"/>
      </rPr>
      <t xml:space="preserve"> a)</t>
    </r>
  </si>
  <si>
    <t>soojustegur, -</t>
  </si>
  <si>
    <t>kasutegur, -</t>
  </si>
  <si>
    <t>elekter</t>
  </si>
  <si>
    <t xml:space="preserve">keskmine </t>
  </si>
  <si>
    <t>väljastamise</t>
  </si>
  <si>
    <t>kasutegur</t>
  </si>
  <si>
    <r>
      <t>Abiseadmete</t>
    </r>
    <r>
      <rPr>
        <vertAlign val="superscript"/>
        <sz val="10"/>
        <rFont val="Arial"/>
        <family val="2"/>
      </rPr>
      <t>3</t>
    </r>
  </si>
  <si>
    <r>
      <t>Kütteperioodi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</t>
    </r>
  </si>
  <si>
    <t>Jaotamise ja</t>
  </si>
  <si>
    <t>Soojusallika</t>
  </si>
  <si>
    <r>
      <t>1</t>
    </r>
    <r>
      <rPr>
        <sz val="10"/>
        <rFont val="Arial"/>
        <family val="2"/>
        <charset val="186"/>
      </rPr>
      <t xml:space="preserve"> soojustagasti külmumise vältimine</t>
    </r>
  </si>
  <si>
    <t>°C</t>
  </si>
  <si>
    <r>
      <t>kW/(m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  <charset val="186"/>
      </rPr>
      <t>/s)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</si>
  <si>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  <charset val="186"/>
      </rPr>
      <t>/s /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  <charset val="186"/>
      </rPr>
      <t>/s</t>
    </r>
  </si>
  <si>
    <t>% / %</t>
  </si>
  <si>
    <t>Pa / Pa</t>
  </si>
  <si>
    <r>
      <t>min. temp.</t>
    </r>
    <r>
      <rPr>
        <vertAlign val="superscript"/>
        <sz val="10"/>
        <rFont val="Arial"/>
        <family val="2"/>
      </rPr>
      <t>1</t>
    </r>
  </si>
  <si>
    <t>suhe</t>
  </si>
  <si>
    <t>sissep./väljat.</t>
  </si>
  <si>
    <t xml:space="preserve">väljaviske </t>
  </si>
  <si>
    <t>temperatuuri-</t>
  </si>
  <si>
    <t>SFP</t>
  </si>
  <si>
    <t>Soojustagastus</t>
  </si>
  <si>
    <t>Süsteemi</t>
  </si>
  <si>
    <t>Õhuvooluhulk</t>
  </si>
  <si>
    <t>Ventilaatori</t>
  </si>
  <si>
    <t>Rõhutõste</t>
  </si>
  <si>
    <t>Ventilatsioonisüsteem</t>
  </si>
  <si>
    <t>Jahutussüsteem (on/ei ole)</t>
  </si>
  <si>
    <t>Ventilatsioonisüsteemi tüüp</t>
  </si>
  <si>
    <t xml:space="preserve">   -soojuse jaotamine</t>
  </si>
  <si>
    <t xml:space="preserve">   -soojuse tootmine ja kütus</t>
  </si>
  <si>
    <t>Küttesüsteemi tüüp</t>
  </si>
  <si>
    <t>Arvutustsoonide arv</t>
  </si>
  <si>
    <t>Energiaarvutuse lähteandmed</t>
  </si>
  <si>
    <r>
      <t>U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,</t>
    </r>
  </si>
  <si>
    <r>
      <t>A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,</t>
    </r>
  </si>
  <si>
    <r>
      <t>H</t>
    </r>
    <r>
      <rPr>
        <vertAlign val="subscript"/>
        <sz val="10"/>
        <rFont val="Arial"/>
        <family val="2"/>
      </rPr>
      <t>juhtivus</t>
    </r>
  </si>
  <si>
    <r>
      <rPr>
        <sz val="10"/>
        <rFont val="Symbol"/>
        <family val="1"/>
        <charset val="2"/>
      </rPr>
      <t>Y</t>
    </r>
    <r>
      <rPr>
        <vertAlign val="subscript"/>
        <sz val="10"/>
        <rFont val="Arial"/>
        <family val="2"/>
      </rPr>
      <t>j</t>
    </r>
    <r>
      <rPr>
        <sz val="10"/>
        <rFont val="Arial"/>
        <family val="2"/>
      </rPr>
      <t>,</t>
    </r>
  </si>
  <si>
    <r>
      <t>l</t>
    </r>
    <r>
      <rPr>
        <i/>
        <vertAlign val="subscript"/>
        <sz val="10"/>
        <rFont val="Arial"/>
        <family val="2"/>
      </rPr>
      <t>j</t>
    </r>
    <r>
      <rPr>
        <sz val="10"/>
        <rFont val="Arial"/>
        <family val="2"/>
      </rPr>
      <t>,</t>
    </r>
  </si>
  <si>
    <r>
      <t>H</t>
    </r>
    <r>
      <rPr>
        <vertAlign val="subscript"/>
        <sz val="10"/>
        <rFont val="Arial"/>
        <family val="2"/>
      </rPr>
      <t>külmasild</t>
    </r>
  </si>
  <si>
    <r>
      <t>W/(m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·K)</t>
    </r>
  </si>
  <si>
    <r>
      <t>Õhulekke-arv q</t>
    </r>
    <r>
      <rPr>
        <vertAlign val="subscript"/>
        <sz val="10"/>
        <rFont val="Arial"/>
        <family val="2"/>
      </rPr>
      <t>50</t>
    </r>
    <r>
      <rPr>
        <sz val="10"/>
        <rFont val="Arial"/>
        <family val="2"/>
      </rPr>
      <t>,</t>
    </r>
  </si>
  <si>
    <r>
      <t xml:space="preserve">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/(h*m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</si>
  <si>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A</t>
    </r>
    <r>
      <rPr>
        <vertAlign val="subscript"/>
        <sz val="10"/>
        <rFont val="Arial"/>
        <family val="2"/>
      </rPr>
      <t>vp</t>
    </r>
    <r>
      <rPr>
        <sz val="10"/>
        <rFont val="Arial"/>
        <family val="2"/>
      </rPr>
      <t xml:space="preserve"> (välispiirded), m</t>
    </r>
    <r>
      <rPr>
        <vertAlign val="superscript"/>
        <sz val="10"/>
        <rFont val="Arial"/>
        <family val="2"/>
      </rPr>
      <t>2</t>
    </r>
  </si>
  <si>
    <r>
      <t xml:space="preserve">      ,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/s</t>
    </r>
  </si>
  <si>
    <r>
      <t>H</t>
    </r>
    <r>
      <rPr>
        <vertAlign val="subscript"/>
        <sz val="10"/>
        <rFont val="Arial"/>
        <family val="2"/>
      </rPr>
      <t>juhtivus</t>
    </r>
    <r>
      <rPr>
        <sz val="10"/>
        <rFont val="Arial"/>
        <family val="2"/>
      </rPr>
      <t>, W/K</t>
    </r>
  </si>
  <si>
    <r>
      <t>H</t>
    </r>
    <r>
      <rPr>
        <vertAlign val="subscript"/>
        <sz val="10"/>
        <rFont val="Arial"/>
        <family val="2"/>
      </rPr>
      <t>külmasild</t>
    </r>
    <r>
      <rPr>
        <sz val="10"/>
        <rFont val="Arial"/>
        <family val="2"/>
      </rPr>
      <t>, W/K</t>
    </r>
  </si>
  <si>
    <r>
      <t>H</t>
    </r>
    <r>
      <rPr>
        <vertAlign val="subscript"/>
        <sz val="10"/>
        <rFont val="Arial"/>
        <family val="2"/>
      </rPr>
      <t>õhuleke</t>
    </r>
    <r>
      <rPr>
        <sz val="10"/>
        <rFont val="Arial"/>
        <family val="2"/>
      </rPr>
      <t>, W/K</t>
    </r>
  </si>
  <si>
    <r>
      <rPr>
        <sz val="10"/>
        <rFont val="Symbol"/>
        <family val="1"/>
        <charset val="2"/>
      </rPr>
      <t>å</t>
    </r>
    <r>
      <rPr>
        <i/>
        <sz val="10"/>
        <rFont val="Arial"/>
        <family val="2"/>
      </rPr>
      <t>H</t>
    </r>
    <r>
      <rPr>
        <sz val="10"/>
        <rFont val="Arial"/>
        <family val="2"/>
      </rPr>
      <t>, W/K</t>
    </r>
  </si>
  <si>
    <r>
      <t>A</t>
    </r>
    <r>
      <rPr>
        <vertAlign val="subscript"/>
        <sz val="10"/>
        <rFont val="Arial"/>
        <family val="2"/>
      </rPr>
      <t>köetav</t>
    </r>
    <r>
      <rPr>
        <sz val="10"/>
        <rFont val="Arial"/>
        <family val="2"/>
      </rPr>
      <t>, m</t>
    </r>
    <r>
      <rPr>
        <vertAlign val="superscript"/>
        <sz val="10"/>
        <rFont val="Arial"/>
        <family val="2"/>
      </rPr>
      <t>2</t>
    </r>
  </si>
  <si>
    <r>
      <t xml:space="preserve">Aken </t>
    </r>
    <r>
      <rPr>
        <i/>
        <sz val="10"/>
        <rFont val="Arial"/>
        <family val="2"/>
        <charset val="186"/>
      </rPr>
      <t>(nt lõunasse)</t>
    </r>
  </si>
  <si>
    <r>
      <t xml:space="preserve">Aken </t>
    </r>
    <r>
      <rPr>
        <i/>
        <sz val="10"/>
        <rFont val="Arial"/>
        <family val="2"/>
        <charset val="186"/>
      </rPr>
      <t>(nt põhja)</t>
    </r>
  </si>
  <si>
    <r>
      <t xml:space="preserve">Aken </t>
    </r>
    <r>
      <rPr>
        <i/>
        <sz val="10"/>
        <rFont val="Arial"/>
        <family val="2"/>
        <charset val="186"/>
      </rPr>
      <t>(nt itta)</t>
    </r>
  </si>
  <si>
    <r>
      <t xml:space="preserve">Aken </t>
    </r>
    <r>
      <rPr>
        <i/>
        <sz val="10"/>
        <rFont val="Arial"/>
        <family val="2"/>
        <charset val="186"/>
      </rPr>
      <t>(nt läände)</t>
    </r>
  </si>
  <si>
    <t>Energiaarvutuse lähteandmete esitamine</t>
  </si>
  <si>
    <t>nt. 8:00-15:00</t>
  </si>
  <si>
    <t>(kellaaeg)</t>
  </si>
  <si>
    <t>Ajavahemik</t>
  </si>
  <si>
    <t>°Ch</t>
  </si>
  <si>
    <t>Piirtemperatuuri ületavate kraadtundide arv</t>
  </si>
  <si>
    <t>Piirtemperatuur</t>
  </si>
  <si>
    <t>Suvise ruumitemperatuuri kontroll</t>
  </si>
  <si>
    <t xml:space="preserve">või teadushoonetes) 01.05-15.06 ja 15.08-30.09) </t>
  </si>
  <si>
    <t>Temperatuuri kestuskõver 01.06-31.08; (haridus- ja teadushoonetes (va koolieelsetes</t>
  </si>
  <si>
    <t xml:space="preserve">lasteasutustes, teadus- ja metoodikaasutuste hoonetes ning muudes haridus- </t>
  </si>
  <si>
    <t>Suvise ruumitemperatuuri kontrolli tulemuste esitamine</t>
  </si>
  <si>
    <r>
      <t>H</t>
    </r>
    <r>
      <rPr>
        <i/>
        <sz val="8"/>
        <rFont val="Arial"/>
        <family val="2"/>
        <charset val="186"/>
      </rPr>
      <t>ventilatsioon</t>
    </r>
  </si>
  <si>
    <t>välisõhu vooluhulk</t>
  </si>
  <si>
    <t>soojustagasti</t>
  </si>
  <si>
    <t>Vabasoojuse temp.</t>
  </si>
  <si>
    <r>
      <t>C</t>
    </r>
    <r>
      <rPr>
        <i/>
        <sz val="8"/>
        <rFont val="Arial"/>
        <family val="2"/>
        <charset val="186"/>
      </rPr>
      <t>õhk (erisoojus)</t>
    </r>
  </si>
  <si>
    <r>
      <rPr>
        <sz val="16"/>
        <rFont val="Calibri"/>
        <family val="2"/>
        <charset val="186"/>
      </rPr>
      <t>ρ</t>
    </r>
    <r>
      <rPr>
        <i/>
        <sz val="8"/>
        <rFont val="Calibri"/>
        <family val="2"/>
        <charset val="186"/>
      </rPr>
      <t>õhk (tihedus)</t>
    </r>
  </si>
  <si>
    <t>Qvs</t>
  </si>
  <si>
    <t>W</t>
  </si>
  <si>
    <r>
      <rPr>
        <sz val="10"/>
        <rFont val="Calibri"/>
        <family val="2"/>
        <charset val="186"/>
      </rPr>
      <t>°</t>
    </r>
    <r>
      <rPr>
        <sz val="10"/>
        <rFont val="Arial"/>
        <family val="2"/>
        <charset val="186"/>
      </rPr>
      <t>C</t>
    </r>
  </si>
  <si>
    <t>Tasakaalu temp.</t>
  </si>
  <si>
    <t>Kraadpäevad</t>
  </si>
  <si>
    <r>
      <rPr>
        <sz val="10"/>
        <rFont val="Calibri"/>
        <family val="2"/>
        <charset val="186"/>
      </rPr>
      <t>°</t>
    </r>
    <r>
      <rPr>
        <sz val="10"/>
        <rFont val="Arial"/>
        <family val="2"/>
        <charset val="186"/>
      </rPr>
      <t>C*d</t>
    </r>
  </si>
  <si>
    <r>
      <t>kWh/m</t>
    </r>
    <r>
      <rPr>
        <sz val="10"/>
        <rFont val="Calibri"/>
        <family val="2"/>
        <charset val="186"/>
      </rPr>
      <t>²</t>
    </r>
    <r>
      <rPr>
        <sz val="10"/>
        <rFont val="Arial"/>
        <family val="2"/>
        <charset val="186"/>
      </rPr>
      <t>*a</t>
    </r>
  </si>
  <si>
    <r>
      <t>kg/m</t>
    </r>
    <r>
      <rPr>
        <sz val="10"/>
        <rFont val="Calibri"/>
        <family val="2"/>
        <charset val="186"/>
      </rPr>
      <t>³</t>
    </r>
  </si>
  <si>
    <t>J/(kg*K)</t>
  </si>
  <si>
    <t>Akende orjentatsioon</t>
  </si>
  <si>
    <t>Akende orientatsioon</t>
  </si>
  <si>
    <t>Akna ava pindala</t>
  </si>
  <si>
    <r>
      <t>K</t>
    </r>
    <r>
      <rPr>
        <vertAlign val="subscript"/>
        <sz val="11"/>
        <rFont val="Arial"/>
        <family val="2"/>
        <charset val="186"/>
      </rPr>
      <t xml:space="preserve">kl.osa                              </t>
    </r>
  </si>
  <si>
    <r>
      <t>K</t>
    </r>
    <r>
      <rPr>
        <vertAlign val="subscript"/>
        <sz val="11"/>
        <rFont val="Arial"/>
        <family val="2"/>
        <charset val="186"/>
      </rPr>
      <t>kard</t>
    </r>
  </si>
  <si>
    <t>e</t>
  </si>
  <si>
    <r>
      <t>Akna effektiivne pinala m</t>
    </r>
    <r>
      <rPr>
        <vertAlign val="superscript"/>
        <sz val="11"/>
        <rFont val="Arial"/>
        <family val="2"/>
        <charset val="186"/>
      </rPr>
      <t>2</t>
    </r>
  </si>
  <si>
    <r>
      <t>Ф</t>
    </r>
    <r>
      <rPr>
        <vertAlign val="subscript"/>
        <sz val="11"/>
        <rFont val="Arial"/>
        <family val="2"/>
        <charset val="186"/>
      </rPr>
      <t>ilmak</t>
    </r>
    <r>
      <rPr>
        <sz val="11"/>
        <rFont val="Arial"/>
        <family val="2"/>
        <charset val="186"/>
      </rPr>
      <t xml:space="preserve"> W/m2</t>
    </r>
  </si>
  <si>
    <t>N-90</t>
  </si>
  <si>
    <t>Põhi</t>
  </si>
  <si>
    <t>N-45</t>
  </si>
  <si>
    <t>Kirre</t>
  </si>
  <si>
    <t>NE-90</t>
  </si>
  <si>
    <t>Ida</t>
  </si>
  <si>
    <t>NE-45</t>
  </si>
  <si>
    <t>Kagu</t>
  </si>
  <si>
    <t>E-90</t>
  </si>
  <si>
    <t>Lõuna</t>
  </si>
  <si>
    <t>E-45</t>
  </si>
  <si>
    <t>Edel</t>
  </si>
  <si>
    <t>SE-90</t>
  </si>
  <si>
    <t>Lääs</t>
  </si>
  <si>
    <t>SE-45</t>
  </si>
  <si>
    <t>Loe</t>
  </si>
  <si>
    <t>S-90</t>
  </si>
  <si>
    <t>Horisontaal</t>
  </si>
  <si>
    <t>S-45</t>
  </si>
  <si>
    <t>SW-90</t>
  </si>
  <si>
    <t>SW-45</t>
  </si>
  <si>
    <t>W-90</t>
  </si>
  <si>
    <t>W-45</t>
  </si>
  <si>
    <t>NW-90</t>
  </si>
  <si>
    <t>NW-45</t>
  </si>
  <si>
    <t>Klaaspaneel</t>
  </si>
  <si>
    <t xml:space="preserve">        1</t>
  </si>
  <si>
    <t xml:space="preserve">        2</t>
  </si>
  <si>
    <t xml:space="preserve">        3</t>
  </si>
  <si>
    <t xml:space="preserve">        4</t>
  </si>
  <si>
    <t xml:space="preserve">  1+ 1 LE</t>
  </si>
  <si>
    <t xml:space="preserve">  2+ 1 LE</t>
  </si>
  <si>
    <t>1+2 LE</t>
  </si>
  <si>
    <r>
      <t>K</t>
    </r>
    <r>
      <rPr>
        <vertAlign val="subscript"/>
        <sz val="11"/>
        <rFont val="Arial"/>
        <family val="2"/>
        <charset val="186"/>
      </rPr>
      <t>kl.osa</t>
    </r>
  </si>
  <si>
    <t xml:space="preserve">   -----&gt;</t>
  </si>
  <si>
    <t>akna raami (mitteläbipaistvat osa) arvestav varjetegur</t>
  </si>
  <si>
    <t>kaardinaid arvestav varutegur</t>
  </si>
  <si>
    <t>klaasi läbiva päikesekiirguse parandustegur sh sisemisi ja välimisi varje arvestav tegur</t>
  </si>
  <si>
    <t>Päikese soojuskoormus Фp</t>
  </si>
  <si>
    <t>Vabasoojus valgustusest, elektriseadmetelt ja inimestest</t>
  </si>
  <si>
    <t>Hoone/ruumi tüüp</t>
  </si>
  <si>
    <t>Kellaaeg</t>
  </si>
  <si>
    <t>Kasutus-</t>
  </si>
  <si>
    <r>
      <t xml:space="preserve">Inimesed </t>
    </r>
    <r>
      <rPr>
        <vertAlign val="superscript"/>
        <sz val="11"/>
        <rFont val="Arial"/>
        <family val="2"/>
        <charset val="186"/>
      </rPr>
      <t>b</t>
    </r>
  </si>
  <si>
    <t>Pind, mille alusel vabasoojused määratakse</t>
  </si>
  <si>
    <t>h/24h</t>
  </si>
  <si>
    <t>d/7d</t>
  </si>
  <si>
    <t>aste, -</t>
  </si>
  <si>
    <r>
      <t>W/m</t>
    </r>
    <r>
      <rPr>
        <vertAlign val="superscript"/>
        <sz val="11"/>
        <rFont val="Arial"/>
        <family val="2"/>
        <charset val="186"/>
      </rPr>
      <t>2</t>
    </r>
  </si>
  <si>
    <t>Väikemaja</t>
  </si>
  <si>
    <t>00:00-00:00</t>
  </si>
  <si>
    <r>
      <t>8</t>
    </r>
    <r>
      <rPr>
        <vertAlign val="superscript"/>
        <sz val="11"/>
        <rFont val="Arial"/>
        <family val="2"/>
        <charset val="186"/>
      </rPr>
      <t>c</t>
    </r>
  </si>
  <si>
    <r>
      <t>2,4</t>
    </r>
    <r>
      <rPr>
        <vertAlign val="superscript"/>
        <sz val="11"/>
        <rFont val="Arial"/>
        <family val="2"/>
        <charset val="186"/>
      </rPr>
      <t>d</t>
    </r>
  </si>
  <si>
    <t>hoone või ruumi köetav pind</t>
  </si>
  <si>
    <t>Korterelamu</t>
  </si>
  <si>
    <t>0,6</t>
  </si>
  <si>
    <r>
      <t>3</t>
    </r>
    <r>
      <rPr>
        <vertAlign val="superscript"/>
        <sz val="11"/>
        <rFont val="Arial"/>
        <family val="2"/>
        <charset val="186"/>
      </rPr>
      <t>d</t>
    </r>
  </si>
  <si>
    <t>Hoone andmed</t>
  </si>
  <si>
    <t>Фvs =(((ΣkP*24/24*7/7*8760/1000)+ Фp)*kp)/h= kW</t>
  </si>
  <si>
    <t>ΣkP=</t>
  </si>
  <si>
    <t>Vastava hoone andmed kuvada reale 32</t>
  </si>
  <si>
    <t>Hoone köetav pindala</t>
  </si>
  <si>
    <r>
      <t>m</t>
    </r>
    <r>
      <rPr>
        <vertAlign val="superscript"/>
        <sz val="11"/>
        <rFont val="Arial"/>
        <family val="2"/>
        <charset val="186"/>
      </rPr>
      <t>2</t>
    </r>
  </si>
  <si>
    <t>Sisestada hoone kötav pind</t>
  </si>
  <si>
    <t>Sisemised vabasoojused</t>
  </si>
  <si>
    <t>Arvutab käetava pinna ja B35 järgi</t>
  </si>
  <si>
    <t>Päikese vabasoojus</t>
  </si>
  <si>
    <t>Väärtus B26</t>
  </si>
  <si>
    <t>ΣФvs</t>
  </si>
  <si>
    <t>B39+B40</t>
  </si>
  <si>
    <t>Vabasoojuse utilisatsioonitegur</t>
  </si>
  <si>
    <t>Vanematel hoonetel 0,55</t>
  </si>
  <si>
    <t>Utiliseeritav vabasoojus</t>
  </si>
  <si>
    <t>Normaalaasta kraadpäevad erinevatel tasakaalutemperatuuridel kuude kaupa</t>
  </si>
  <si>
    <r>
      <t>Tasakaalutemp. t</t>
    </r>
    <r>
      <rPr>
        <vertAlign val="subscript"/>
        <sz val="10"/>
        <rFont val="Arial"/>
        <family val="2"/>
        <charset val="186"/>
      </rPr>
      <t>B</t>
    </r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</si>
  <si>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</si>
  <si>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</si>
  <si>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</si>
  <si>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</si>
  <si>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</si>
  <si>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</si>
  <si>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</si>
  <si>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</si>
  <si>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</si>
  <si>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</si>
  <si>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</si>
  <si>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</si>
  <si>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Aasta</t>
  </si>
  <si>
    <t>Kütteperioodi kraadpäevad</t>
  </si>
  <si>
    <t>Normaalaasta kraadpäevad on määratud kui 30 aastase perioodi (1975…2004) keskmised suurused antud geograafilisele punktile.</t>
  </si>
  <si>
    <t>Kütteperioodi päike</t>
  </si>
  <si>
    <t>W/m2</t>
  </si>
  <si>
    <t>l/s</t>
  </si>
  <si>
    <t>150/150</t>
  </si>
  <si>
    <t>1  vent.agregaat</t>
  </si>
  <si>
    <t>--</t>
  </si>
  <si>
    <t>Mehhaaniline soojustagastiga ventilatsioon</t>
  </si>
  <si>
    <t>ei ole</t>
  </si>
  <si>
    <t>Eluhoone</t>
  </si>
  <si>
    <t>v</t>
  </si>
  <si>
    <t>Elumaja 1, Hoone Vald, Harjumaa</t>
  </si>
  <si>
    <t>Ruumide küte pelletkatel</t>
  </si>
  <si>
    <t>Soojavee tootmine pellet</t>
  </si>
  <si>
    <t>2 Pelletkatel tarbevesi</t>
  </si>
  <si>
    <t>1 Pelletkatel radiaatorküte</t>
  </si>
  <si>
    <t>20`/20</t>
  </si>
  <si>
    <t>Kollektor radiaatorküte</t>
  </si>
  <si>
    <t>Lokaalküte ja pelletkatel</t>
  </si>
  <si>
    <t>Välissein-välissein</t>
  </si>
  <si>
    <t>Aken-välissein</t>
  </si>
  <si>
    <t>Välisuks-välissein</t>
  </si>
  <si>
    <t>Välissein-vahelagi</t>
  </si>
  <si>
    <t>Välissein-sisesein</t>
  </si>
  <si>
    <t>Rõdu-välissein</t>
  </si>
  <si>
    <t>Katus-sisesein</t>
  </si>
  <si>
    <t>Välisseina sisenurk</t>
  </si>
  <si>
    <t>Põramd pinnasel-sisesein</t>
  </si>
  <si>
    <t>0,054'/0,054</t>
  </si>
  <si>
    <r>
      <t>Q</t>
    </r>
    <r>
      <rPr>
        <i/>
        <sz val="8"/>
        <rFont val="Arial"/>
        <family val="2"/>
        <charset val="186"/>
      </rPr>
      <t>a piirded</t>
    </r>
  </si>
  <si>
    <t>Siseõhu temp.</t>
  </si>
  <si>
    <r>
      <t>Q</t>
    </r>
    <r>
      <rPr>
        <i/>
        <sz val="8"/>
        <rFont val="Arial"/>
        <family val="2"/>
        <charset val="186"/>
      </rPr>
      <t>eri küte</t>
    </r>
  </si>
  <si>
    <r>
      <t>Q</t>
    </r>
    <r>
      <rPr>
        <i/>
        <sz val="8"/>
        <rFont val="Arial"/>
        <family val="2"/>
        <charset val="186"/>
      </rPr>
      <t>eri kvent</t>
    </r>
  </si>
  <si>
    <r>
      <t>Q</t>
    </r>
    <r>
      <rPr>
        <i/>
        <sz val="8"/>
        <rFont val="Arial"/>
        <family val="2"/>
        <charset val="186"/>
      </rPr>
      <t>a vent</t>
    </r>
  </si>
  <si>
    <t>Vent temp.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</si>
</sst>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\ &quot;kr&quot;_-;\-* #,##0\ &quot;kr&quot;_-;_-* &quot;-&quot;\ &quot;kr&quot;_-;_-@_-"/>
    <numFmt numFmtId="165" formatCode="_-* #,##0\ _k_r_-;\-* #,##0\ _k_r_-;_-* &quot;-&quot;\ _k_r_-;_-@_-"/>
    <numFmt numFmtId="166" formatCode="0.0000"/>
    <numFmt numFmtId="167" formatCode="0.000"/>
    <numFmt numFmtId="168" formatCode="0.0"/>
    <numFmt numFmtId="169" formatCode="0.0000000"/>
    <numFmt numFmtId="170" formatCode="d/mm/yyyy\ h:mm:ss"/>
    <numFmt numFmtId="171" formatCode="#,##0.00;[Red]&quot;-&quot;#,##0.00"/>
    <numFmt numFmtId="172" formatCode="#,##0.00&quot; kr&quot;;[Red]&quot;-&quot;#,##0.00&quot; kr&quot;"/>
  </numFmts>
  <fonts count="46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Symbol"/>
      <family val="1"/>
      <charset val="2"/>
    </font>
    <font>
      <i/>
      <sz val="11"/>
      <name val="Arial"/>
      <family val="2"/>
    </font>
    <font>
      <sz val="11"/>
      <name val="Arial"/>
      <family val="2"/>
    </font>
    <font>
      <b/>
      <sz val="12"/>
      <name val="Arial"/>
      <family val="2"/>
      <charset val="186"/>
    </font>
    <font>
      <b/>
      <sz val="11"/>
      <name val="Arial"/>
      <family val="2"/>
    </font>
    <font>
      <vertAlign val="subscript"/>
      <sz val="11"/>
      <name val="Arial"/>
      <family val="2"/>
    </font>
    <font>
      <i/>
      <vertAlign val="subscript"/>
      <sz val="11"/>
      <name val="Arial"/>
      <family val="2"/>
    </font>
    <font>
      <vertAlign val="superscript"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  <charset val="186"/>
    </font>
    <font>
      <sz val="10"/>
      <name val="Arial"/>
      <family val="2"/>
      <charset val="186"/>
    </font>
    <font>
      <i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  <charset val="186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Symbol"/>
      <family val="1"/>
      <charset val="2"/>
    </font>
    <font>
      <b/>
      <sz val="10"/>
      <name val="Arial"/>
      <family val="2"/>
      <charset val="186"/>
    </font>
    <font>
      <vertAlign val="subscript"/>
      <sz val="10"/>
      <name val="Arial"/>
      <family val="2"/>
    </font>
    <font>
      <i/>
      <vertAlign val="subscript"/>
      <sz val="10"/>
      <name val="Arial"/>
      <family val="2"/>
    </font>
    <font>
      <i/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Calibri"/>
      <family val="2"/>
      <charset val="186"/>
    </font>
    <font>
      <sz val="11"/>
      <color indexed="8"/>
      <name val="Calibri"/>
      <family val="2"/>
      <charset val="186"/>
    </font>
    <font>
      <i/>
      <sz val="8"/>
      <name val="Arial"/>
      <family val="2"/>
      <charset val="186"/>
    </font>
    <font>
      <sz val="16"/>
      <name val="Calibri"/>
      <family val="2"/>
      <charset val="186"/>
    </font>
    <font>
      <i/>
      <sz val="8"/>
      <name val="Calibri"/>
      <family val="2"/>
      <charset val="186"/>
    </font>
    <font>
      <u/>
      <sz val="10"/>
      <color indexed="36"/>
      <name val="MS Sans Serif"/>
      <family val="2"/>
    </font>
    <font>
      <u/>
      <sz val="10"/>
      <color indexed="12"/>
      <name val="MS Sans Serif"/>
      <family val="2"/>
    </font>
    <font>
      <sz val="10"/>
      <name val="Times New Roman"/>
      <family val="1"/>
    </font>
    <font>
      <sz val="10"/>
      <name val="MS Sans Serif"/>
      <family val="2"/>
    </font>
    <font>
      <sz val="11"/>
      <name val="Arial"/>
      <family val="2"/>
      <charset val="186"/>
    </font>
    <font>
      <vertAlign val="superscript"/>
      <sz val="11"/>
      <name val="Arial"/>
      <family val="2"/>
      <charset val="186"/>
    </font>
    <font>
      <vertAlign val="subscript"/>
      <sz val="11"/>
      <name val="Arial"/>
      <family val="2"/>
      <charset val="186"/>
    </font>
    <font>
      <sz val="11"/>
      <color indexed="8"/>
      <name val="Arial"/>
      <family val="2"/>
      <charset val="186"/>
    </font>
    <font>
      <vertAlign val="subscript"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u/>
      <sz val="10"/>
      <color theme="10"/>
      <name val="Arial"/>
      <family val="2"/>
      <charset val="186"/>
    </font>
    <font>
      <sz val="11"/>
      <color theme="1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70" fontId="12" fillId="0" borderId="0" applyFont="0" applyFill="0" applyBorder="0" applyAlignment="0" applyProtection="0"/>
    <xf numFmtId="0" fontId="2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15" fillId="0" borderId="0">
      <alignment textRotation="90"/>
    </xf>
    <xf numFmtId="0" fontId="14" fillId="0" borderId="0"/>
    <xf numFmtId="0" fontId="26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12" fillId="0" borderId="0"/>
    <xf numFmtId="0" fontId="12" fillId="0" borderId="0"/>
    <xf numFmtId="0" fontId="28" fillId="0" borderId="0"/>
    <xf numFmtId="0" fontId="28" fillId="0" borderId="0"/>
    <xf numFmtId="165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4" fillId="0" borderId="0" applyFont="0" applyFill="0" applyBorder="0" applyAlignment="0" applyProtection="0"/>
    <xf numFmtId="172" fontId="35" fillId="0" borderId="0" applyFont="0" applyFill="0" applyBorder="0" applyAlignment="0" applyProtection="0"/>
  </cellStyleXfs>
  <cellXfs count="431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0" xfId="0" applyBorder="1" applyProtection="1"/>
    <xf numFmtId="168" fontId="0" fillId="0" borderId="0" xfId="0" applyNumberFormat="1" applyBorder="1" applyAlignment="1" applyProtection="1">
      <alignment horizontal="center"/>
    </xf>
    <xf numFmtId="0" fontId="2" fillId="0" borderId="0" xfId="0" applyFont="1" applyBorder="1" applyProtection="1"/>
    <xf numFmtId="0" fontId="0" fillId="0" borderId="0" xfId="0" applyBorder="1" applyAlignment="1" applyProtection="1">
      <alignment horizontal="center"/>
    </xf>
    <xf numFmtId="2" fontId="5" fillId="7" borderId="0" xfId="0" applyNumberFormat="1" applyFont="1" applyFill="1" applyBorder="1" applyAlignment="1" applyProtection="1">
      <alignment horizontal="center" vertical="top" wrapText="1"/>
      <protection locked="0"/>
    </xf>
    <xf numFmtId="168" fontId="5" fillId="7" borderId="0" xfId="0" applyNumberFormat="1" applyFont="1" applyFill="1" applyBorder="1" applyAlignment="1" applyProtection="1">
      <alignment horizontal="center" vertical="top" wrapText="1"/>
      <protection locked="0"/>
    </xf>
    <xf numFmtId="2" fontId="5" fillId="7" borderId="1" xfId="0" applyNumberFormat="1" applyFont="1" applyFill="1" applyBorder="1" applyAlignment="1" applyProtection="1">
      <alignment horizontal="center" vertical="top" wrapText="1"/>
      <protection locked="0"/>
    </xf>
    <xf numFmtId="168" fontId="5" fillId="7" borderId="1" xfId="0" applyNumberFormat="1" applyFont="1" applyFill="1" applyBorder="1" applyAlignment="1" applyProtection="1">
      <alignment horizontal="center" vertical="top" wrapText="1"/>
      <protection locked="0"/>
    </xf>
    <xf numFmtId="168" fontId="5" fillId="7" borderId="2" xfId="0" applyNumberFormat="1" applyFont="1" applyFill="1" applyBorder="1" applyAlignment="1" applyProtection="1">
      <alignment horizontal="center" vertical="top" wrapText="1"/>
      <protection locked="0"/>
    </xf>
    <xf numFmtId="168" fontId="5" fillId="7" borderId="3" xfId="0" applyNumberFormat="1" applyFont="1" applyFill="1" applyBorder="1" applyAlignment="1" applyProtection="1">
      <alignment horizontal="center" vertical="top"/>
      <protection locked="0"/>
    </xf>
    <xf numFmtId="0" fontId="4" fillId="0" borderId="4" xfId="0" applyFont="1" applyBorder="1" applyAlignment="1" applyProtection="1">
      <alignment horizontal="center" vertical="center" wrapText="1"/>
    </xf>
    <xf numFmtId="0" fontId="0" fillId="7" borderId="5" xfId="0" applyFill="1" applyBorder="1" applyProtection="1"/>
    <xf numFmtId="0" fontId="0" fillId="7" borderId="0" xfId="0" applyFill="1" applyBorder="1" applyProtection="1"/>
    <xf numFmtId="0" fontId="0" fillId="7" borderId="3" xfId="0" applyFill="1" applyBorder="1" applyProtection="1"/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 applyProtection="1">
      <alignment vertical="center"/>
    </xf>
    <xf numFmtId="0" fontId="5" fillId="7" borderId="0" xfId="0" applyFont="1" applyFill="1" applyBorder="1" applyProtection="1"/>
    <xf numFmtId="168" fontId="5" fillId="7" borderId="6" xfId="0" applyNumberFormat="1" applyFont="1" applyFill="1" applyBorder="1" applyAlignment="1" applyProtection="1">
      <alignment horizontal="center" vertical="center" wrapText="1"/>
      <protection locked="0"/>
    </xf>
    <xf numFmtId="168" fontId="5" fillId="7" borderId="4" xfId="0" applyNumberFormat="1" applyFont="1" applyFill="1" applyBorder="1" applyAlignment="1" applyProtection="1">
      <alignment horizontal="center" vertical="center" wrapText="1"/>
      <protection locked="0"/>
    </xf>
    <xf numFmtId="168" fontId="5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7" xfId="0" applyFont="1" applyFill="1" applyBorder="1" applyProtection="1"/>
    <xf numFmtId="0" fontId="5" fillId="8" borderId="4" xfId="0" applyFont="1" applyFill="1" applyBorder="1" applyProtection="1"/>
    <xf numFmtId="0" fontId="5" fillId="8" borderId="6" xfId="0" applyFont="1" applyFill="1" applyBorder="1" applyProtection="1"/>
    <xf numFmtId="0" fontId="0" fillId="8" borderId="2" xfId="0" applyFill="1" applyBorder="1" applyProtection="1"/>
    <xf numFmtId="0" fontId="0" fillId="8" borderId="1" xfId="0" applyFill="1" applyBorder="1" applyProtection="1"/>
    <xf numFmtId="0" fontId="0" fillId="8" borderId="8" xfId="0" applyFill="1" applyBorder="1" applyProtection="1"/>
    <xf numFmtId="0" fontId="5" fillId="8" borderId="4" xfId="0" applyFont="1" applyFill="1" applyBorder="1" applyAlignment="1" applyProtection="1">
      <alignment horizontal="center" wrapText="1"/>
    </xf>
    <xf numFmtId="0" fontId="4" fillId="8" borderId="9" xfId="0" applyFont="1" applyFill="1" applyBorder="1" applyAlignment="1" applyProtection="1">
      <alignment horizontal="center" vertical="center" wrapText="1"/>
    </xf>
    <xf numFmtId="0" fontId="5" fillId="8" borderId="1" xfId="0" applyFont="1" applyFill="1" applyBorder="1" applyAlignment="1" applyProtection="1">
      <alignment horizontal="center" vertical="top" wrapText="1"/>
    </xf>
    <xf numFmtId="0" fontId="5" fillId="8" borderId="1" xfId="0" applyFont="1" applyFill="1" applyBorder="1" applyAlignment="1" applyProtection="1">
      <alignment horizontal="left" vertical="center" wrapText="1"/>
    </xf>
    <xf numFmtId="0" fontId="5" fillId="8" borderId="8" xfId="0" applyFont="1" applyFill="1" applyBorder="1" applyAlignment="1" applyProtection="1">
      <alignment horizontal="left" vertical="center"/>
    </xf>
    <xf numFmtId="168" fontId="5" fillId="8" borderId="2" xfId="0" applyNumberFormat="1" applyFont="1" applyFill="1" applyBorder="1" applyAlignment="1" applyProtection="1">
      <alignment horizontal="center" vertical="center" wrapText="1"/>
    </xf>
    <xf numFmtId="0" fontId="4" fillId="8" borderId="8" xfId="0" applyFont="1" applyFill="1" applyBorder="1" applyAlignment="1" applyProtection="1">
      <alignment horizontal="center" vertical="center" wrapText="1"/>
    </xf>
    <xf numFmtId="168" fontId="5" fillId="8" borderId="1" xfId="0" applyNumberFormat="1" applyFont="1" applyFill="1" applyBorder="1" applyAlignment="1" applyProtection="1">
      <alignment horizontal="center" vertical="center" wrapText="1"/>
    </xf>
    <xf numFmtId="0" fontId="5" fillId="8" borderId="1" xfId="0" applyFont="1" applyFill="1" applyBorder="1" applyAlignment="1" applyProtection="1">
      <alignment horizontal="right" vertical="center"/>
    </xf>
    <xf numFmtId="0" fontId="5" fillId="8" borderId="8" xfId="0" applyFont="1" applyFill="1" applyBorder="1" applyAlignment="1" applyProtection="1">
      <alignment horizontal="right" vertical="center"/>
    </xf>
    <xf numFmtId="0" fontId="5" fillId="8" borderId="3" xfId="0" applyFont="1" applyFill="1" applyBorder="1" applyAlignment="1" applyProtection="1">
      <alignment horizontal="justify" vertical="top" wrapText="1"/>
    </xf>
    <xf numFmtId="0" fontId="11" fillId="8" borderId="5" xfId="0" applyFont="1" applyFill="1" applyBorder="1" applyAlignment="1" applyProtection="1">
      <alignment horizontal="justify" vertical="top" wrapText="1"/>
    </xf>
    <xf numFmtId="168" fontId="5" fillId="8" borderId="3" xfId="0" applyNumberFormat="1" applyFont="1" applyFill="1" applyBorder="1" applyAlignment="1" applyProtection="1">
      <alignment horizontal="center" vertical="top" wrapText="1"/>
    </xf>
    <xf numFmtId="168" fontId="5" fillId="8" borderId="0" xfId="0" applyNumberFormat="1" applyFont="1" applyFill="1" applyBorder="1" applyAlignment="1" applyProtection="1">
      <alignment horizontal="center" vertical="top" wrapText="1"/>
    </xf>
    <xf numFmtId="0" fontId="5" fillId="8" borderId="0" xfId="0" applyFont="1" applyFill="1" applyBorder="1" applyAlignment="1" applyProtection="1">
      <alignment horizontal="justify" vertical="top" wrapText="1"/>
      <protection locked="0"/>
    </xf>
    <xf numFmtId="0" fontId="5" fillId="8" borderId="5" xfId="0" applyFont="1" applyFill="1" applyBorder="1" applyAlignment="1" applyProtection="1">
      <alignment horizontal="justify" vertical="top" wrapText="1"/>
      <protection locked="0"/>
    </xf>
    <xf numFmtId="2" fontId="5" fillId="8" borderId="0" xfId="0" applyNumberFormat="1" applyFont="1" applyFill="1" applyBorder="1" applyAlignment="1" applyProtection="1">
      <alignment horizontal="center" vertical="top" wrapText="1"/>
      <protection locked="0"/>
    </xf>
    <xf numFmtId="0" fontId="5" fillId="8" borderId="5" xfId="0" applyFont="1" applyFill="1" applyBorder="1" applyAlignment="1" applyProtection="1">
      <alignment horizontal="justify" vertical="top" wrapText="1"/>
    </xf>
    <xf numFmtId="0" fontId="5" fillId="8" borderId="0" xfId="0" applyFont="1" applyFill="1" applyBorder="1" applyAlignment="1" applyProtection="1">
      <alignment horizontal="justify" vertical="top" wrapText="1"/>
    </xf>
    <xf numFmtId="0" fontId="5" fillId="8" borderId="0" xfId="0" applyFont="1" applyFill="1" applyBorder="1" applyAlignment="1" applyProtection="1">
      <alignment horizontal="left" vertical="top" wrapText="1"/>
    </xf>
    <xf numFmtId="0" fontId="5" fillId="8" borderId="5" xfId="0" applyFont="1" applyFill="1" applyBorder="1" applyAlignment="1" applyProtection="1">
      <alignment horizontal="left" vertical="top" wrapText="1"/>
    </xf>
    <xf numFmtId="166" fontId="5" fillId="8" borderId="3" xfId="0" applyNumberFormat="1" applyFont="1" applyFill="1" applyBorder="1" applyAlignment="1" applyProtection="1">
      <alignment horizontal="center" vertical="top" wrapText="1"/>
    </xf>
    <xf numFmtId="0" fontId="5" fillId="8" borderId="5" xfId="0" applyFont="1" applyFill="1" applyBorder="1" applyAlignment="1" applyProtection="1">
      <alignment vertical="top"/>
    </xf>
    <xf numFmtId="168" fontId="5" fillId="8" borderId="3" xfId="0" applyNumberFormat="1" applyFont="1" applyFill="1" applyBorder="1" applyAlignment="1" applyProtection="1">
      <alignment horizontal="center" vertical="top" wrapText="1"/>
      <protection locked="0"/>
    </xf>
    <xf numFmtId="0" fontId="5" fillId="8" borderId="8" xfId="0" applyFont="1" applyFill="1" applyBorder="1" applyAlignment="1" applyProtection="1">
      <alignment vertical="top"/>
    </xf>
    <xf numFmtId="168" fontId="5" fillId="8" borderId="2" xfId="0" applyNumberFormat="1" applyFont="1" applyFill="1" applyBorder="1" applyAlignment="1" applyProtection="1">
      <alignment horizontal="center" vertical="top" wrapText="1"/>
    </xf>
    <xf numFmtId="168" fontId="5" fillId="8" borderId="1" xfId="0" applyNumberFormat="1" applyFont="1" applyFill="1" applyBorder="1" applyAlignment="1" applyProtection="1">
      <alignment horizontal="center" vertical="top" wrapText="1"/>
    </xf>
    <xf numFmtId="0" fontId="5" fillId="8" borderId="1" xfId="0" applyFont="1" applyFill="1" applyBorder="1" applyAlignment="1" applyProtection="1">
      <alignment horizontal="justify" vertical="top" wrapText="1"/>
    </xf>
    <xf numFmtId="0" fontId="5" fillId="8" borderId="8" xfId="0" applyFont="1" applyFill="1" applyBorder="1" applyAlignment="1" applyProtection="1">
      <alignment horizontal="justify" vertical="top" wrapText="1"/>
    </xf>
    <xf numFmtId="0" fontId="5" fillId="8" borderId="3" xfId="0" applyFont="1" applyFill="1" applyBorder="1" applyAlignment="1" applyProtection="1">
      <alignment horizontal="center" vertical="top" wrapText="1"/>
    </xf>
    <xf numFmtId="0" fontId="5" fillId="8" borderId="0" xfId="0" applyFont="1" applyFill="1" applyBorder="1" applyAlignment="1" applyProtection="1">
      <alignment horizontal="center" vertical="top" wrapText="1"/>
    </xf>
    <xf numFmtId="0" fontId="4" fillId="8" borderId="3" xfId="0" applyFont="1" applyFill="1" applyBorder="1" applyAlignment="1" applyProtection="1">
      <alignment horizontal="center" vertical="top" wrapText="1"/>
    </xf>
    <xf numFmtId="0" fontId="4" fillId="8" borderId="0" xfId="0" applyFont="1" applyFill="1" applyBorder="1" applyAlignment="1" applyProtection="1">
      <alignment horizontal="center" vertical="top" wrapText="1"/>
    </xf>
    <xf numFmtId="0" fontId="3" fillId="8" borderId="4" xfId="0" applyFont="1" applyFill="1" applyBorder="1" applyAlignment="1">
      <alignment horizontal="right"/>
    </xf>
    <xf numFmtId="0" fontId="5" fillId="8" borderId="4" xfId="0" applyFont="1" applyFill="1" applyBorder="1" applyAlignment="1">
      <alignment vertical="center"/>
    </xf>
    <xf numFmtId="168" fontId="5" fillId="7" borderId="4" xfId="0" applyNumberFormat="1" applyFont="1" applyFill="1" applyBorder="1" applyAlignment="1">
      <alignment horizontal="center" vertical="center"/>
    </xf>
    <xf numFmtId="0" fontId="5" fillId="8" borderId="4" xfId="0" applyFont="1" applyFill="1" applyBorder="1" applyAlignment="1" applyProtection="1">
      <alignment vertical="center"/>
    </xf>
    <xf numFmtId="0" fontId="5" fillId="8" borderId="6" xfId="0" applyFont="1" applyFill="1" applyBorder="1" applyAlignment="1">
      <alignment vertical="center"/>
    </xf>
    <xf numFmtId="0" fontId="5" fillId="8" borderId="3" xfId="0" applyFont="1" applyFill="1" applyBorder="1"/>
    <xf numFmtId="0" fontId="5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5" fillId="8" borderId="0" xfId="0" applyFont="1" applyFill="1" applyBorder="1" applyProtection="1"/>
    <xf numFmtId="0" fontId="5" fillId="8" borderId="0" xfId="0" applyFont="1" applyFill="1" applyBorder="1" applyAlignment="1" applyProtection="1">
      <alignment vertical="center"/>
    </xf>
    <xf numFmtId="0" fontId="5" fillId="8" borderId="0" xfId="0" applyFont="1" applyFill="1" applyBorder="1" applyAlignment="1">
      <alignment vertical="center"/>
    </xf>
    <xf numFmtId="168" fontId="5" fillId="7" borderId="0" xfId="0" applyNumberFormat="1" applyFont="1" applyFill="1" applyBorder="1" applyAlignment="1">
      <alignment horizontal="center" vertical="center"/>
    </xf>
    <xf numFmtId="0" fontId="5" fillId="8" borderId="5" xfId="0" applyFont="1" applyFill="1" applyBorder="1" applyAlignment="1">
      <alignment vertical="center"/>
    </xf>
    <xf numFmtId="0" fontId="5" fillId="7" borderId="0" xfId="0" applyFont="1" applyFill="1" applyBorder="1" applyAlignment="1">
      <alignment vertical="center"/>
    </xf>
    <xf numFmtId="0" fontId="5" fillId="8" borderId="3" xfId="0" applyFont="1" applyFill="1" applyBorder="1" applyAlignment="1">
      <alignment horizontal="center"/>
    </xf>
    <xf numFmtId="0" fontId="5" fillId="8" borderId="2" xfId="0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5" fillId="8" borderId="1" xfId="0" applyFont="1" applyFill="1" applyBorder="1" applyProtection="1"/>
    <xf numFmtId="0" fontId="13" fillId="8" borderId="8" xfId="0" applyFont="1" applyFill="1" applyBorder="1" applyAlignment="1">
      <alignment vertical="center"/>
    </xf>
    <xf numFmtId="0" fontId="6" fillId="8" borderId="0" xfId="0" applyFont="1" applyFill="1" applyAlignment="1" applyProtection="1">
      <alignment horizontal="center"/>
    </xf>
    <xf numFmtId="0" fontId="0" fillId="8" borderId="0" xfId="0" applyFill="1" applyProtection="1"/>
    <xf numFmtId="0" fontId="14" fillId="0" borderId="0" xfId="7"/>
    <xf numFmtId="0" fontId="14" fillId="8" borderId="4" xfId="7" applyFill="1" applyBorder="1"/>
    <xf numFmtId="0" fontId="12" fillId="8" borderId="4" xfId="7" applyFont="1" applyFill="1" applyBorder="1"/>
    <xf numFmtId="0" fontId="14" fillId="7" borderId="0" xfId="7" applyFill="1"/>
    <xf numFmtId="0" fontId="12" fillId="7" borderId="0" xfId="7" applyFont="1" applyFill="1"/>
    <xf numFmtId="0" fontId="14" fillId="8" borderId="0" xfId="7" applyFill="1"/>
    <xf numFmtId="0" fontId="15" fillId="8" borderId="0" xfId="7" applyFont="1" applyFill="1"/>
    <xf numFmtId="0" fontId="14" fillId="7" borderId="4" xfId="7" applyFill="1" applyBorder="1"/>
    <xf numFmtId="0" fontId="12" fillId="8" borderId="4" xfId="7" applyFont="1" applyFill="1" applyBorder="1" applyAlignment="1">
      <alignment vertical="center"/>
    </xf>
    <xf numFmtId="0" fontId="14" fillId="7" borderId="1" xfId="7" applyFill="1" applyBorder="1"/>
    <xf numFmtId="0" fontId="14" fillId="8" borderId="1" xfId="7" applyFill="1" applyBorder="1"/>
    <xf numFmtId="0" fontId="12" fillId="8" borderId="1" xfId="7" applyFont="1" applyFill="1" applyBorder="1" applyAlignment="1">
      <alignment vertical="center"/>
    </xf>
    <xf numFmtId="0" fontId="12" fillId="8" borderId="1" xfId="7" applyFont="1" applyFill="1" applyBorder="1" applyAlignment="1"/>
    <xf numFmtId="0" fontId="14" fillId="8" borderId="4" xfId="7" applyFill="1" applyBorder="1" applyAlignment="1">
      <alignment horizontal="center"/>
    </xf>
    <xf numFmtId="0" fontId="14" fillId="8" borderId="1" xfId="7" applyFill="1" applyBorder="1" applyAlignment="1">
      <alignment horizontal="center"/>
    </xf>
    <xf numFmtId="0" fontId="12" fillId="8" borderId="0" xfId="7" applyFont="1" applyFill="1"/>
    <xf numFmtId="0" fontId="14" fillId="8" borderId="9" xfId="7" applyFill="1" applyBorder="1" applyAlignment="1">
      <alignment horizontal="center"/>
    </xf>
    <xf numFmtId="0" fontId="14" fillId="8" borderId="9" xfId="7" applyFill="1" applyBorder="1"/>
    <xf numFmtId="0" fontId="17" fillId="8" borderId="0" xfId="7" applyFont="1" applyFill="1" applyBorder="1" applyAlignment="1">
      <alignment horizontal="left"/>
    </xf>
    <xf numFmtId="0" fontId="14" fillId="7" borderId="4" xfId="7" applyFill="1" applyBorder="1" applyAlignment="1">
      <alignment horizontal="center"/>
    </xf>
    <xf numFmtId="0" fontId="14" fillId="7" borderId="0" xfId="7" applyFill="1" applyBorder="1" applyAlignment="1">
      <alignment horizontal="center"/>
    </xf>
    <xf numFmtId="0" fontId="14" fillId="8" borderId="0" xfId="7" applyFill="1" applyBorder="1"/>
    <xf numFmtId="0" fontId="15" fillId="8" borderId="0" xfId="7" applyFont="1" applyFill="1" applyBorder="1"/>
    <xf numFmtId="0" fontId="14" fillId="7" borderId="1" xfId="7" applyFill="1" applyBorder="1" applyAlignment="1">
      <alignment horizontal="center"/>
    </xf>
    <xf numFmtId="0" fontId="15" fillId="8" borderId="1" xfId="7" applyFont="1" applyFill="1" applyBorder="1"/>
    <xf numFmtId="0" fontId="14" fillId="8" borderId="1" xfId="7" applyFill="1" applyBorder="1" applyAlignment="1">
      <alignment horizontal="left"/>
    </xf>
    <xf numFmtId="0" fontId="12" fillId="8" borderId="1" xfId="7" applyFont="1" applyFill="1" applyBorder="1"/>
    <xf numFmtId="0" fontId="17" fillId="8" borderId="0" xfId="7" applyFont="1" applyFill="1"/>
    <xf numFmtId="0" fontId="14" fillId="8" borderId="0" xfId="7" quotePrefix="1" applyFill="1" applyAlignment="1">
      <alignment horizontal="center"/>
    </xf>
    <xf numFmtId="0" fontId="14" fillId="8" borderId="4" xfId="7" quotePrefix="1" applyFill="1" applyBorder="1" applyAlignment="1">
      <alignment horizontal="center"/>
    </xf>
    <xf numFmtId="0" fontId="14" fillId="7" borderId="0" xfId="7" applyFill="1" applyAlignment="1">
      <alignment horizontal="center"/>
    </xf>
    <xf numFmtId="0" fontId="12" fillId="8" borderId="4" xfId="7" applyFont="1" applyFill="1" applyBorder="1" applyAlignment="1">
      <alignment horizontal="center"/>
    </xf>
    <xf numFmtId="0" fontId="14" fillId="8" borderId="0" xfId="7" applyFill="1" applyBorder="1" applyAlignment="1">
      <alignment horizontal="center"/>
    </xf>
    <xf numFmtId="0" fontId="12" fillId="8" borderId="0" xfId="7" applyFont="1" applyFill="1" applyBorder="1" applyAlignment="1">
      <alignment horizontal="center"/>
    </xf>
    <xf numFmtId="0" fontId="12" fillId="8" borderId="0" xfId="7" applyFont="1" applyFill="1" applyBorder="1"/>
    <xf numFmtId="0" fontId="14" fillId="0" borderId="0" xfId="7" applyAlignment="1">
      <alignment vertical="center"/>
    </xf>
    <xf numFmtId="0" fontId="14" fillId="8" borderId="4" xfId="7" applyFill="1" applyBorder="1" applyAlignment="1">
      <alignment vertical="center"/>
    </xf>
    <xf numFmtId="0" fontId="19" fillId="8" borderId="4" xfId="7" applyFont="1" applyFill="1" applyBorder="1" applyAlignment="1">
      <alignment vertical="center"/>
    </xf>
    <xf numFmtId="0" fontId="21" fillId="8" borderId="0" xfId="7" applyFont="1" applyFill="1" applyAlignment="1">
      <alignment horizontal="right"/>
    </xf>
    <xf numFmtId="0" fontId="14" fillId="8" borderId="9" xfId="7" applyFill="1" applyBorder="1" applyAlignment="1">
      <alignment vertical="center"/>
    </xf>
    <xf numFmtId="0" fontId="22" fillId="8" borderId="9" xfId="7" applyFont="1" applyFill="1" applyBorder="1" applyAlignment="1">
      <alignment vertical="center"/>
    </xf>
    <xf numFmtId="0" fontId="6" fillId="8" borderId="0" xfId="0" applyFont="1" applyFill="1" applyAlignment="1" applyProtection="1"/>
    <xf numFmtId="0" fontId="6" fillId="8" borderId="0" xfId="0" applyFont="1" applyFill="1" applyAlignment="1" applyProtection="1">
      <alignment wrapText="1"/>
    </xf>
    <xf numFmtId="0" fontId="14" fillId="7" borderId="0" xfId="7" applyFill="1" applyBorder="1"/>
    <xf numFmtId="0" fontId="14" fillId="8" borderId="4" xfId="7" applyFill="1" applyBorder="1" applyAlignment="1">
      <alignment horizontal="right"/>
    </xf>
    <xf numFmtId="0" fontId="14" fillId="8" borderId="0" xfId="7" applyFill="1" applyBorder="1" applyAlignment="1">
      <alignment horizontal="right"/>
    </xf>
    <xf numFmtId="0" fontId="15" fillId="8" borderId="0" xfId="7" applyFont="1" applyFill="1" applyBorder="1" applyAlignment="1">
      <alignment horizontal="right"/>
    </xf>
    <xf numFmtId="0" fontId="14" fillId="8" borderId="1" xfId="7" applyFill="1" applyBorder="1" applyAlignment="1">
      <alignment horizontal="right"/>
    </xf>
    <xf numFmtId="0" fontId="14" fillId="7" borderId="9" xfId="7" applyFill="1" applyBorder="1" applyAlignment="1">
      <alignment horizontal="center"/>
    </xf>
    <xf numFmtId="0" fontId="14" fillId="7" borderId="9" xfId="7" applyFill="1" applyBorder="1"/>
    <xf numFmtId="0" fontId="19" fillId="8" borderId="1" xfId="7" applyFont="1" applyFill="1" applyBorder="1"/>
    <xf numFmtId="0" fontId="12" fillId="8" borderId="0" xfId="7" applyFont="1" applyFill="1" applyBorder="1" applyAlignment="1">
      <alignment horizontal="left"/>
    </xf>
    <xf numFmtId="0" fontId="19" fillId="8" borderId="0" xfId="7" applyFont="1" applyFill="1" applyBorder="1"/>
    <xf numFmtId="0" fontId="12" fillId="8" borderId="1" xfId="7" applyFont="1" applyFill="1" applyBorder="1" applyAlignment="1">
      <alignment horizontal="center"/>
    </xf>
    <xf numFmtId="0" fontId="15" fillId="8" borderId="4" xfId="7" applyFont="1" applyFill="1" applyBorder="1"/>
    <xf numFmtId="0" fontId="12" fillId="8" borderId="4" xfId="7" quotePrefix="1" applyFont="1" applyFill="1" applyBorder="1" applyAlignment="1">
      <alignment horizontal="center"/>
    </xf>
    <xf numFmtId="0" fontId="17" fillId="8" borderId="0" xfId="7" applyFont="1" applyFill="1" applyBorder="1"/>
    <xf numFmtId="0" fontId="15" fillId="8" borderId="0" xfId="7" applyFont="1" applyFill="1" applyAlignment="1">
      <alignment horizontal="left"/>
    </xf>
    <xf numFmtId="0" fontId="12" fillId="8" borderId="0" xfId="7" quotePrefix="1" applyFont="1" applyFill="1"/>
    <xf numFmtId="0" fontId="15" fillId="8" borderId="0" xfId="0" applyFont="1" applyFill="1" applyBorder="1" applyAlignment="1" applyProtection="1">
      <alignment horizontal="center" vertical="top" wrapText="1"/>
    </xf>
    <xf numFmtId="0" fontId="15" fillId="8" borderId="3" xfId="0" applyFont="1" applyFill="1" applyBorder="1" applyAlignment="1" applyProtection="1">
      <alignment horizontal="center" vertical="top" wrapText="1"/>
    </xf>
    <xf numFmtId="0" fontId="12" fillId="8" borderId="3" xfId="0" applyFont="1" applyFill="1" applyBorder="1" applyAlignment="1" applyProtection="1">
      <alignment horizontal="center" vertical="top" wrapText="1"/>
    </xf>
    <xf numFmtId="0" fontId="12" fillId="8" borderId="1" xfId="0" applyFont="1" applyFill="1" applyBorder="1" applyAlignment="1" applyProtection="1">
      <alignment horizontal="justify" vertical="top" wrapText="1"/>
    </xf>
    <xf numFmtId="2" fontId="12" fillId="7" borderId="1" xfId="0" applyNumberFormat="1" applyFont="1" applyFill="1" applyBorder="1" applyAlignment="1" applyProtection="1">
      <alignment horizontal="center" vertical="top" wrapText="1"/>
      <protection locked="0"/>
    </xf>
    <xf numFmtId="168" fontId="12" fillId="7" borderId="1" xfId="0" applyNumberFormat="1" applyFont="1" applyFill="1" applyBorder="1" applyAlignment="1" applyProtection="1">
      <alignment horizontal="center" vertical="top" wrapText="1"/>
      <protection locked="0"/>
    </xf>
    <xf numFmtId="168" fontId="12" fillId="8" borderId="1" xfId="0" applyNumberFormat="1" applyFont="1" applyFill="1" applyBorder="1" applyAlignment="1" applyProtection="1">
      <alignment horizontal="center" vertical="top" wrapText="1"/>
    </xf>
    <xf numFmtId="0" fontId="12" fillId="8" borderId="8" xfId="0" applyFont="1" applyFill="1" applyBorder="1" applyAlignment="1" applyProtection="1">
      <alignment vertical="top"/>
    </xf>
    <xf numFmtId="0" fontId="12" fillId="8" borderId="5" xfId="0" applyFont="1" applyFill="1" applyBorder="1" applyAlignment="1" applyProtection="1">
      <alignment horizontal="justify" vertical="top" wrapText="1"/>
    </xf>
    <xf numFmtId="0" fontId="12" fillId="8" borderId="0" xfId="0" applyFont="1" applyFill="1" applyBorder="1" applyAlignment="1" applyProtection="1">
      <alignment horizontal="justify" vertical="top" wrapText="1"/>
    </xf>
    <xf numFmtId="2" fontId="12" fillId="7" borderId="0" xfId="0" applyNumberFormat="1" applyFont="1" applyFill="1" applyBorder="1" applyAlignment="1" applyProtection="1">
      <alignment horizontal="center" vertical="top" wrapText="1"/>
      <protection locked="0"/>
    </xf>
    <xf numFmtId="168" fontId="12" fillId="7" borderId="0" xfId="0" applyNumberFormat="1" applyFont="1" applyFill="1" applyBorder="1" applyAlignment="1" applyProtection="1">
      <alignment horizontal="center" vertical="top" wrapText="1"/>
      <protection locked="0"/>
    </xf>
    <xf numFmtId="168" fontId="12" fillId="8" borderId="0" xfId="0" applyNumberFormat="1" applyFont="1" applyFill="1" applyBorder="1" applyAlignment="1" applyProtection="1">
      <alignment horizontal="center" vertical="top" wrapText="1"/>
    </xf>
    <xf numFmtId="168" fontId="12" fillId="8" borderId="3" xfId="0" applyNumberFormat="1" applyFont="1" applyFill="1" applyBorder="1" applyAlignment="1" applyProtection="1">
      <alignment horizontal="center" vertical="top" wrapText="1"/>
    </xf>
    <xf numFmtId="0" fontId="12" fillId="8" borderId="5" xfId="0" applyFont="1" applyFill="1" applyBorder="1" applyAlignment="1" applyProtection="1">
      <alignment vertical="top"/>
    </xf>
    <xf numFmtId="2" fontId="12" fillId="8" borderId="0" xfId="0" applyNumberFormat="1" applyFont="1" applyFill="1" applyBorder="1" applyAlignment="1" applyProtection="1">
      <alignment horizontal="center" vertical="top" wrapText="1"/>
      <protection locked="0"/>
    </xf>
    <xf numFmtId="0" fontId="12" fillId="8" borderId="0" xfId="0" applyFont="1" applyFill="1" applyBorder="1" applyAlignment="1" applyProtection="1">
      <alignment horizontal="justify" vertical="top" wrapText="1"/>
      <protection locked="0"/>
    </xf>
    <xf numFmtId="0" fontId="12" fillId="8" borderId="1" xfId="0" applyFont="1" applyFill="1" applyBorder="1" applyAlignment="1" applyProtection="1">
      <alignment horizontal="right" vertical="center"/>
    </xf>
    <xf numFmtId="168" fontId="12" fillId="8" borderId="1" xfId="0" applyNumberFormat="1" applyFont="1" applyFill="1" applyBorder="1" applyAlignment="1" applyProtection="1">
      <alignment horizontal="center" vertical="center" wrapText="1"/>
    </xf>
    <xf numFmtId="168" fontId="12" fillId="8" borderId="2" xfId="0" applyNumberFormat="1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 applyProtection="1">
      <alignment horizontal="center" vertical="top" wrapText="1"/>
    </xf>
    <xf numFmtId="0" fontId="15" fillId="8" borderId="9" xfId="0" applyFont="1" applyFill="1" applyBorder="1" applyAlignment="1" applyProtection="1">
      <alignment horizontal="center" vertical="center" wrapText="1"/>
    </xf>
    <xf numFmtId="0" fontId="14" fillId="8" borderId="0" xfId="7" applyFill="1" applyBorder="1" applyAlignment="1">
      <alignment horizontal="left"/>
    </xf>
    <xf numFmtId="0" fontId="12" fillId="8" borderId="10" xfId="0" applyFont="1" applyFill="1" applyBorder="1" applyAlignment="1" applyProtection="1">
      <alignment horizontal="justify" vertical="top" wrapText="1"/>
    </xf>
    <xf numFmtId="168" fontId="12" fillId="7" borderId="11" xfId="0" applyNumberFormat="1" applyFont="1" applyFill="1" applyBorder="1" applyAlignment="1" applyProtection="1">
      <alignment horizontal="center" vertical="top" wrapText="1"/>
      <protection locked="0"/>
    </xf>
    <xf numFmtId="168" fontId="12" fillId="8" borderId="13" xfId="0" applyNumberFormat="1" applyFont="1" applyFill="1" applyBorder="1" applyAlignment="1" applyProtection="1">
      <alignment horizontal="center" vertical="top" wrapText="1"/>
      <protection locked="0"/>
    </xf>
    <xf numFmtId="168" fontId="12" fillId="8" borderId="13" xfId="0" applyNumberFormat="1" applyFont="1" applyFill="1" applyBorder="1" applyAlignment="1" applyProtection="1">
      <alignment horizontal="center" vertical="top" wrapText="1"/>
    </xf>
    <xf numFmtId="168" fontId="12" fillId="7" borderId="13" xfId="0" applyNumberFormat="1" applyFont="1" applyFill="1" applyBorder="1" applyAlignment="1" applyProtection="1">
      <alignment horizontal="center" vertical="top"/>
      <protection locked="0"/>
    </xf>
    <xf numFmtId="0" fontId="12" fillId="8" borderId="12" xfId="0" applyFont="1" applyFill="1" applyBorder="1" applyAlignment="1" applyProtection="1">
      <alignment horizontal="left" vertical="top" wrapText="1"/>
    </xf>
    <xf numFmtId="166" fontId="12" fillId="8" borderId="13" xfId="0" applyNumberFormat="1" applyFont="1" applyFill="1" applyBorder="1" applyAlignment="1" applyProtection="1">
      <alignment horizontal="center" vertical="top" wrapText="1"/>
    </xf>
    <xf numFmtId="0" fontId="12" fillId="8" borderId="13" xfId="0" applyFont="1" applyFill="1" applyBorder="1" applyAlignment="1" applyProtection="1">
      <alignment horizontal="justify" vertical="top" wrapText="1"/>
    </xf>
    <xf numFmtId="0" fontId="12" fillId="8" borderId="12" xfId="0" applyFont="1" applyFill="1" applyBorder="1" applyAlignment="1" applyProtection="1">
      <alignment horizontal="justify" vertical="top" wrapText="1"/>
      <protection locked="0"/>
    </xf>
    <xf numFmtId="0" fontId="12" fillId="8" borderId="10" xfId="0" applyFont="1" applyFill="1" applyBorder="1" applyAlignment="1" applyProtection="1">
      <alignment horizontal="right" vertical="center"/>
    </xf>
    <xf numFmtId="0" fontId="12" fillId="8" borderId="10" xfId="0" applyFont="1" applyFill="1" applyBorder="1" applyAlignment="1" applyProtection="1">
      <alignment horizontal="left" vertical="center"/>
    </xf>
    <xf numFmtId="0" fontId="12" fillId="8" borderId="14" xfId="0" applyFont="1" applyFill="1" applyBorder="1" applyAlignment="1" applyProtection="1">
      <alignment horizontal="center" wrapText="1"/>
    </xf>
    <xf numFmtId="0" fontId="14" fillId="2" borderId="0" xfId="7" applyFill="1" applyAlignment="1">
      <alignment horizontal="right"/>
    </xf>
    <xf numFmtId="0" fontId="2" fillId="8" borderId="0" xfId="0" applyFont="1" applyFill="1"/>
    <xf numFmtId="0" fontId="2" fillId="8" borderId="0" xfId="7" applyFont="1" applyFill="1"/>
    <xf numFmtId="0" fontId="14" fillId="8" borderId="0" xfId="7" applyFill="1" applyAlignment="1">
      <alignment vertical="center"/>
    </xf>
    <xf numFmtId="0" fontId="18" fillId="8" borderId="0" xfId="7" quotePrefix="1" applyFont="1" applyFill="1" applyAlignment="1">
      <alignment horizontal="right"/>
    </xf>
    <xf numFmtId="0" fontId="26" fillId="0" borderId="0" xfId="8" applyBorder="1"/>
    <xf numFmtId="0" fontId="2" fillId="0" borderId="0" xfId="10" applyBorder="1"/>
    <xf numFmtId="0" fontId="2" fillId="0" borderId="0" xfId="10" applyFont="1" applyBorder="1"/>
    <xf numFmtId="0" fontId="2" fillId="0" borderId="0" xfId="10" applyBorder="1" applyAlignment="1">
      <alignment horizontal="center"/>
    </xf>
    <xf numFmtId="0" fontId="2" fillId="0" borderId="0" xfId="10" applyFill="1" applyBorder="1"/>
    <xf numFmtId="0" fontId="14" fillId="0" borderId="15" xfId="7" applyBorder="1"/>
    <xf numFmtId="0" fontId="2" fillId="0" borderId="15" xfId="7" applyFont="1" applyBorder="1"/>
    <xf numFmtId="168" fontId="14" fillId="0" borderId="15" xfId="7" applyNumberFormat="1" applyBorder="1"/>
    <xf numFmtId="0" fontId="36" fillId="0" borderId="15" xfId="15" applyFont="1" applyBorder="1" applyAlignment="1">
      <alignment horizontal="center"/>
    </xf>
    <xf numFmtId="0" fontId="36" fillId="3" borderId="15" xfId="15" applyFont="1" applyFill="1" applyBorder="1" applyAlignment="1">
      <alignment horizontal="center"/>
    </xf>
    <xf numFmtId="168" fontId="36" fillId="2" borderId="15" xfId="15" applyNumberFormat="1" applyFont="1" applyFill="1" applyBorder="1" applyAlignment="1">
      <alignment horizontal="center"/>
    </xf>
    <xf numFmtId="168" fontId="36" fillId="2" borderId="15" xfId="16" applyNumberFormat="1" applyFont="1" applyFill="1" applyBorder="1" applyAlignment="1">
      <alignment horizontal="center"/>
    </xf>
    <xf numFmtId="168" fontId="36" fillId="7" borderId="15" xfId="16" applyNumberFormat="1" applyFont="1" applyFill="1" applyBorder="1" applyAlignment="1">
      <alignment horizontal="center"/>
    </xf>
    <xf numFmtId="168" fontId="43" fillId="2" borderId="15" xfId="15" applyNumberFormat="1" applyFont="1" applyFill="1" applyBorder="1" applyAlignment="1">
      <alignment horizontal="center"/>
    </xf>
    <xf numFmtId="0" fontId="36" fillId="2" borderId="15" xfId="9" applyFont="1" applyFill="1" applyBorder="1" applyAlignment="1">
      <alignment horizontal="center"/>
    </xf>
    <xf numFmtId="0" fontId="41" fillId="0" borderId="0" xfId="11"/>
    <xf numFmtId="0" fontId="36" fillId="0" borderId="8" xfId="14" applyFont="1" applyBorder="1"/>
    <xf numFmtId="0" fontId="36" fillId="0" borderId="0" xfId="15" applyFont="1" applyFill="1" applyBorder="1" applyAlignment="1">
      <alignment horizontal="right"/>
    </xf>
    <xf numFmtId="0" fontId="36" fillId="0" borderId="15" xfId="9" applyFont="1" applyBorder="1"/>
    <xf numFmtId="0" fontId="36" fillId="0" borderId="15" xfId="9" applyFont="1" applyBorder="1" applyAlignment="1">
      <alignment wrapText="1"/>
    </xf>
    <xf numFmtId="0" fontId="36" fillId="0" borderId="15" xfId="14" applyFont="1" applyBorder="1" applyAlignment="1">
      <alignment horizontal="center" wrapText="1"/>
    </xf>
    <xf numFmtId="0" fontId="36" fillId="0" borderId="15" xfId="14" applyFont="1" applyBorder="1" applyAlignment="1">
      <alignment horizontal="center"/>
    </xf>
    <xf numFmtId="0" fontId="36" fillId="0" borderId="18" xfId="14" applyFont="1" applyBorder="1" applyAlignment="1">
      <alignment horizontal="center" wrapText="1"/>
    </xf>
    <xf numFmtId="0" fontId="36" fillId="0" borderId="0" xfId="9" applyFont="1"/>
    <xf numFmtId="0" fontId="36" fillId="0" borderId="0" xfId="9" applyFont="1" applyFill="1" applyBorder="1"/>
    <xf numFmtId="1" fontId="36" fillId="0" borderId="0" xfId="14" applyNumberFormat="1" applyFont="1" applyFill="1" applyBorder="1"/>
    <xf numFmtId="1" fontId="36" fillId="0" borderId="0" xfId="14" applyNumberFormat="1" applyFont="1" applyBorder="1"/>
    <xf numFmtId="0" fontId="36" fillId="0" borderId="15" xfId="14" applyFont="1" applyBorder="1"/>
    <xf numFmtId="0" fontId="36" fillId="0" borderId="0" xfId="14" applyFont="1" applyFill="1" applyBorder="1" applyAlignment="1">
      <alignment horizontal="left"/>
    </xf>
    <xf numFmtId="0" fontId="36" fillId="0" borderId="0" xfId="14" applyFont="1" applyBorder="1"/>
    <xf numFmtId="168" fontId="36" fillId="0" borderId="0" xfId="15" applyNumberFormat="1" applyFont="1" applyBorder="1"/>
    <xf numFmtId="2" fontId="36" fillId="0" borderId="0" xfId="14" applyNumberFormat="1" applyFont="1" applyBorder="1"/>
    <xf numFmtId="0" fontId="36" fillId="0" borderId="0" xfId="14" applyFont="1" applyBorder="1" applyAlignment="1"/>
    <xf numFmtId="0" fontId="36" fillId="0" borderId="0" xfId="15" applyFont="1" applyFill="1" applyBorder="1"/>
    <xf numFmtId="168" fontId="36" fillId="0" borderId="0" xfId="14" applyNumberFormat="1" applyFont="1" applyBorder="1"/>
    <xf numFmtId="0" fontId="39" fillId="0" borderId="0" xfId="15" applyFont="1" applyBorder="1"/>
    <xf numFmtId="0" fontId="36" fillId="0" borderId="15" xfId="14" applyFont="1" applyBorder="1" applyAlignment="1">
      <alignment wrapText="1"/>
    </xf>
    <xf numFmtId="168" fontId="36" fillId="0" borderId="15" xfId="9" applyNumberFormat="1" applyFont="1" applyBorder="1"/>
    <xf numFmtId="167" fontId="36" fillId="0" borderId="15" xfId="14" applyNumberFormat="1" applyFont="1" applyBorder="1" applyAlignment="1">
      <alignment horizontal="center"/>
    </xf>
    <xf numFmtId="0" fontId="36" fillId="4" borderId="15" xfId="15" applyFont="1" applyFill="1" applyBorder="1" applyAlignment="1">
      <alignment vertical="top"/>
    </xf>
    <xf numFmtId="0" fontId="36" fillId="4" borderId="15" xfId="15" applyFont="1" applyFill="1" applyBorder="1" applyAlignment="1">
      <alignment horizontal="center" vertical="top"/>
    </xf>
    <xf numFmtId="0" fontId="36" fillId="5" borderId="15" xfId="15" applyFont="1" applyFill="1" applyBorder="1" applyAlignment="1">
      <alignment vertical="top"/>
    </xf>
    <xf numFmtId="0" fontId="36" fillId="5" borderId="15" xfId="15" applyFont="1" applyFill="1" applyBorder="1" applyAlignment="1">
      <alignment horizontal="center" vertical="top"/>
    </xf>
    <xf numFmtId="0" fontId="36" fillId="0" borderId="0" xfId="15" applyFont="1" applyBorder="1"/>
    <xf numFmtId="0" fontId="36" fillId="0" borderId="0" xfId="15" applyFont="1" applyBorder="1" applyAlignment="1">
      <alignment horizontal="center"/>
    </xf>
    <xf numFmtId="0" fontId="36" fillId="0" borderId="5" xfId="15" applyFont="1" applyBorder="1"/>
    <xf numFmtId="0" fontId="36" fillId="0" borderId="15" xfId="15" applyFont="1" applyBorder="1" applyAlignment="1">
      <alignment readingOrder="1"/>
    </xf>
    <xf numFmtId="2" fontId="36" fillId="0" borderId="15" xfId="15" applyNumberFormat="1" applyFont="1" applyBorder="1"/>
    <xf numFmtId="168" fontId="36" fillId="0" borderId="15" xfId="15" applyNumberFormat="1" applyFont="1" applyBorder="1"/>
    <xf numFmtId="0" fontId="36" fillId="0" borderId="19" xfId="15" applyFont="1" applyBorder="1"/>
    <xf numFmtId="168" fontId="36" fillId="7" borderId="15" xfId="9" applyNumberFormat="1" applyFont="1" applyFill="1" applyBorder="1"/>
    <xf numFmtId="0" fontId="39" fillId="0" borderId="15" xfId="15" applyFont="1" applyBorder="1"/>
    <xf numFmtId="168" fontId="39" fillId="0" borderId="15" xfId="15" applyNumberFormat="1" applyFont="1" applyBorder="1"/>
    <xf numFmtId="2" fontId="36" fillId="7" borderId="15" xfId="14" applyNumberFormat="1" applyFont="1" applyFill="1" applyBorder="1"/>
    <xf numFmtId="0" fontId="36" fillId="0" borderId="0" xfId="14" applyFont="1" applyFill="1" applyBorder="1" applyAlignment="1">
      <alignment horizontal="right" textRotation="90" wrapText="1"/>
    </xf>
    <xf numFmtId="0" fontId="36" fillId="0" borderId="5" xfId="14" applyFont="1" applyBorder="1"/>
    <xf numFmtId="0" fontId="36" fillId="0" borderId="5" xfId="15" applyFont="1" applyBorder="1" applyAlignment="1">
      <alignment readingOrder="1"/>
    </xf>
    <xf numFmtId="0" fontId="36" fillId="0" borderId="0" xfId="14" applyFont="1" applyBorder="1" applyAlignment="1">
      <alignment horizontal="right"/>
    </xf>
    <xf numFmtId="0" fontId="36" fillId="3" borderId="15" xfId="15" applyFont="1" applyFill="1" applyBorder="1" applyAlignment="1">
      <alignment vertical="top"/>
    </xf>
    <xf numFmtId="0" fontId="36" fillId="0" borderId="15" xfId="15" applyFont="1" applyBorder="1"/>
    <xf numFmtId="0" fontId="36" fillId="3" borderId="15" xfId="15" applyFont="1" applyFill="1" applyBorder="1" applyAlignment="1">
      <alignment horizontal="center" vertical="top"/>
    </xf>
    <xf numFmtId="0" fontId="36" fillId="0" borderId="15" xfId="9" applyFont="1" applyBorder="1" applyAlignment="1">
      <alignment horizontal="center"/>
    </xf>
    <xf numFmtId="0" fontId="36" fillId="0" borderId="15" xfId="15" applyFont="1" applyFill="1" applyBorder="1" applyAlignment="1">
      <alignment horizontal="center"/>
    </xf>
    <xf numFmtId="0" fontId="36" fillId="0" borderId="15" xfId="9" applyFont="1" applyBorder="1" applyAlignment="1">
      <alignment horizontal="center" wrapText="1"/>
    </xf>
    <xf numFmtId="2" fontId="36" fillId="0" borderId="15" xfId="14" applyNumberFormat="1" applyFont="1" applyBorder="1" applyAlignment="1">
      <alignment horizontal="center"/>
    </xf>
    <xf numFmtId="168" fontId="36" fillId="6" borderId="15" xfId="14" applyNumberFormat="1" applyFont="1" applyFill="1" applyBorder="1" applyAlignment="1">
      <alignment horizontal="center"/>
    </xf>
    <xf numFmtId="0" fontId="36" fillId="0" borderId="20" xfId="9" applyFont="1" applyBorder="1" applyAlignment="1">
      <alignment horizontal="center"/>
    </xf>
    <xf numFmtId="0" fontId="36" fillId="0" borderId="15" xfId="14" applyFont="1" applyFill="1" applyBorder="1" applyAlignment="1">
      <alignment horizontal="center"/>
    </xf>
    <xf numFmtId="2" fontId="36" fillId="0" borderId="15" xfId="14" applyNumberFormat="1" applyFont="1" applyFill="1" applyBorder="1" applyAlignment="1">
      <alignment horizontal="center"/>
    </xf>
    <xf numFmtId="0" fontId="36" fillId="0" borderId="0" xfId="14" applyFont="1" applyFill="1" applyBorder="1" applyAlignment="1">
      <alignment horizontal="center"/>
    </xf>
    <xf numFmtId="1" fontId="36" fillId="0" borderId="0" xfId="14" applyNumberFormat="1" applyFont="1" applyFill="1" applyBorder="1" applyAlignment="1">
      <alignment horizontal="center"/>
    </xf>
    <xf numFmtId="0" fontId="36" fillId="0" borderId="0" xfId="14" quotePrefix="1" applyFont="1" applyBorder="1" applyAlignment="1">
      <alignment horizontal="center"/>
    </xf>
    <xf numFmtId="0" fontId="36" fillId="0" borderId="0" xfId="14" applyFont="1" applyBorder="1" applyAlignment="1">
      <alignment horizontal="center"/>
    </xf>
    <xf numFmtId="2" fontId="36" fillId="0" borderId="0" xfId="14" applyNumberFormat="1" applyFont="1" applyBorder="1" applyAlignment="1">
      <alignment horizontal="center"/>
    </xf>
    <xf numFmtId="0" fontId="36" fillId="0" borderId="0" xfId="15" applyFont="1" applyFill="1" applyBorder="1" applyAlignment="1">
      <alignment horizontal="center"/>
    </xf>
    <xf numFmtId="0" fontId="22" fillId="0" borderId="0" xfId="2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2" applyNumberFormat="1" applyFont="1" applyFill="1" applyBorder="1" applyAlignment="1" applyProtection="1">
      <alignment horizontal="center"/>
    </xf>
    <xf numFmtId="0" fontId="22" fillId="0" borderId="0" xfId="2" applyNumberFormat="1" applyFont="1" applyFill="1" applyBorder="1" applyAlignment="1" applyProtection="1">
      <alignment horizontal="center"/>
    </xf>
    <xf numFmtId="0" fontId="22" fillId="7" borderId="0" xfId="0" applyNumberFormat="1" applyFont="1" applyFill="1" applyBorder="1" applyAlignment="1" applyProtection="1"/>
    <xf numFmtId="168" fontId="14" fillId="7" borderId="0" xfId="7" applyNumberFormat="1" applyFill="1"/>
    <xf numFmtId="1" fontId="14" fillId="7" borderId="0" xfId="7" applyNumberFormat="1" applyFill="1"/>
    <xf numFmtId="1" fontId="14" fillId="7" borderId="4" xfId="7" applyNumberFormat="1" applyFill="1" applyBorder="1" applyAlignment="1">
      <alignment vertical="center"/>
    </xf>
    <xf numFmtId="1" fontId="14" fillId="0" borderId="15" xfId="7" applyNumberFormat="1" applyBorder="1"/>
    <xf numFmtId="168" fontId="14" fillId="8" borderId="0" xfId="7" quotePrefix="1" applyNumberFormat="1" applyFill="1" applyAlignment="1">
      <alignment horizontal="center"/>
    </xf>
    <xf numFmtId="1" fontId="14" fillId="8" borderId="0" xfId="7" quotePrefix="1" applyNumberFormat="1" applyFill="1" applyAlignment="1">
      <alignment horizontal="center"/>
    </xf>
    <xf numFmtId="168" fontId="14" fillId="7" borderId="0" xfId="7" applyNumberFormat="1" applyFill="1" applyAlignment="1"/>
    <xf numFmtId="168" fontId="18" fillId="7" borderId="4" xfId="7" quotePrefix="1" applyNumberFormat="1" applyFont="1" applyFill="1" applyBorder="1" applyAlignment="1"/>
    <xf numFmtId="168" fontId="14" fillId="7" borderId="4" xfId="7" quotePrefix="1" applyNumberFormat="1" applyFill="1" applyBorder="1" applyAlignment="1"/>
    <xf numFmtId="168" fontId="14" fillId="8" borderId="4" xfId="7" quotePrefix="1" applyNumberFormat="1" applyFill="1" applyBorder="1" applyAlignment="1"/>
    <xf numFmtId="168" fontId="2" fillId="7" borderId="4" xfId="7" quotePrefix="1" applyNumberFormat="1" applyFont="1" applyFill="1" applyBorder="1" applyAlignment="1"/>
    <xf numFmtId="168" fontId="14" fillId="7" borderId="0" xfId="7" applyNumberFormat="1" applyFill="1" applyBorder="1"/>
    <xf numFmtId="0" fontId="12" fillId="7" borderId="0" xfId="7" applyFont="1" applyFill="1" applyBorder="1" applyAlignment="1">
      <alignment horizontal="center"/>
    </xf>
    <xf numFmtId="168" fontId="12" fillId="7" borderId="0" xfId="7" applyNumberFormat="1" applyFont="1" applyFill="1" applyBorder="1" applyAlignment="1">
      <alignment horizontal="center"/>
    </xf>
    <xf numFmtId="0" fontId="14" fillId="0" borderId="0" xfId="7" applyBorder="1"/>
    <xf numFmtId="0" fontId="22" fillId="0" borderId="0" xfId="10" applyFont="1" applyBorder="1"/>
    <xf numFmtId="0" fontId="22" fillId="0" borderId="0" xfId="8" applyFont="1" applyBorder="1"/>
    <xf numFmtId="0" fontId="0" fillId="0" borderId="0" xfId="0" applyBorder="1"/>
    <xf numFmtId="0" fontId="2" fillId="0" borderId="0" xfId="8" applyFont="1" applyBorder="1"/>
    <xf numFmtId="0" fontId="26" fillId="0" borderId="0" xfId="8" applyBorder="1" applyAlignment="1"/>
    <xf numFmtId="167" fontId="2" fillId="0" borderId="0" xfId="10" applyNumberFormat="1" applyBorder="1"/>
    <xf numFmtId="0" fontId="26" fillId="0" borderId="0" xfId="8" applyBorder="1" applyAlignment="1">
      <alignment horizontal="center"/>
    </xf>
    <xf numFmtId="167" fontId="26" fillId="0" borderId="0" xfId="8" applyNumberFormat="1" applyBorder="1" applyAlignment="1"/>
    <xf numFmtId="168" fontId="2" fillId="0" borderId="0" xfId="10" applyNumberFormat="1" applyBorder="1" applyAlignment="1">
      <alignment horizontal="center"/>
    </xf>
    <xf numFmtId="168" fontId="26" fillId="0" borderId="0" xfId="8" applyNumberFormat="1" applyBorder="1" applyAlignment="1"/>
    <xf numFmtId="0" fontId="14" fillId="0" borderId="0" xfId="7" applyBorder="1" applyAlignment="1">
      <alignment horizontal="center"/>
    </xf>
    <xf numFmtId="0" fontId="26" fillId="0" borderId="0" xfId="8" applyFill="1" applyBorder="1"/>
    <xf numFmtId="2" fontId="26" fillId="0" borderId="0" xfId="8" applyNumberFormat="1" applyBorder="1" applyAlignment="1"/>
    <xf numFmtId="0" fontId="2" fillId="0" borderId="0" xfId="10" applyFill="1" applyBorder="1" applyAlignment="1">
      <alignment horizontal="center"/>
    </xf>
    <xf numFmtId="167" fontId="2" fillId="0" borderId="0" xfId="10" applyNumberFormat="1" applyFill="1" applyBorder="1"/>
    <xf numFmtId="167" fontId="26" fillId="0" borderId="0" xfId="8" applyNumberFormat="1" applyBorder="1"/>
    <xf numFmtId="1" fontId="26" fillId="0" borderId="0" xfId="8" applyNumberFormat="1" applyBorder="1"/>
    <xf numFmtId="0" fontId="2" fillId="0" borderId="0" xfId="8" applyFont="1" applyFill="1" applyBorder="1"/>
    <xf numFmtId="1" fontId="2" fillId="0" borderId="0" xfId="8" applyNumberFormat="1" applyFont="1" applyBorder="1"/>
    <xf numFmtId="0" fontId="27" fillId="0" borderId="0" xfId="8" applyFont="1" applyFill="1" applyBorder="1"/>
    <xf numFmtId="1" fontId="2" fillId="0" borderId="0" xfId="8" applyNumberFormat="1" applyFont="1" applyFill="1" applyBorder="1"/>
    <xf numFmtId="0" fontId="2" fillId="0" borderId="0" xfId="10" applyFont="1" applyBorder="1" applyAlignment="1">
      <alignment horizontal="left" vertical="justify"/>
    </xf>
    <xf numFmtId="0" fontId="2" fillId="0" borderId="0" xfId="10" applyFont="1" applyFill="1" applyBorder="1" applyAlignment="1">
      <alignment horizontal="left" vertical="justify"/>
    </xf>
    <xf numFmtId="0" fontId="2" fillId="0" borderId="0" xfId="10" applyFont="1" applyFill="1" applyBorder="1" applyAlignment="1"/>
    <xf numFmtId="168" fontId="2" fillId="0" borderId="0" xfId="10" applyNumberFormat="1" applyBorder="1"/>
    <xf numFmtId="169" fontId="2" fillId="0" borderId="0" xfId="8" applyNumberFormat="1" applyFont="1" applyFill="1" applyBorder="1"/>
    <xf numFmtId="0" fontId="2" fillId="0" borderId="0" xfId="10" applyFont="1" applyBorder="1" applyAlignment="1"/>
    <xf numFmtId="167" fontId="0" fillId="0" borderId="0" xfId="0" applyNumberFormat="1" applyBorder="1"/>
    <xf numFmtId="0" fontId="2" fillId="0" borderId="0" xfId="10" applyFont="1" applyFill="1" applyBorder="1"/>
    <xf numFmtId="2" fontId="2" fillId="0" borderId="0" xfId="10" applyNumberFormat="1" applyBorder="1"/>
    <xf numFmtId="0" fontId="42" fillId="0" borderId="0" xfId="4" applyBorder="1" applyAlignment="1" applyProtection="1"/>
    <xf numFmtId="168" fontId="2" fillId="0" borderId="0" xfId="10" applyNumberFormat="1" applyBorder="1" applyAlignment="1"/>
    <xf numFmtId="0" fontId="2" fillId="0" borderId="0" xfId="0" applyFont="1" applyBorder="1"/>
    <xf numFmtId="0" fontId="2" fillId="0" borderId="0" xfId="10" applyFont="1" applyBorder="1" applyAlignment="1">
      <alignment horizontal="center"/>
    </xf>
    <xf numFmtId="2" fontId="2" fillId="0" borderId="0" xfId="10" applyNumberFormat="1" applyBorder="1" applyAlignment="1"/>
    <xf numFmtId="0" fontId="22" fillId="0" borderId="0" xfId="7" applyFont="1" applyBorder="1"/>
    <xf numFmtId="1" fontId="0" fillId="0" borderId="0" xfId="0" applyNumberFormat="1"/>
    <xf numFmtId="168" fontId="41" fillId="0" borderId="0" xfId="11" applyNumberFormat="1"/>
    <xf numFmtId="0" fontId="1" fillId="0" borderId="0" xfId="11" applyFont="1"/>
    <xf numFmtId="2" fontId="14" fillId="7" borderId="0" xfId="7" applyNumberFormat="1" applyFill="1" applyBorder="1" applyAlignment="1">
      <alignment horizontal="center"/>
    </xf>
    <xf numFmtId="1" fontId="14" fillId="7" borderId="0" xfId="7" applyNumberFormat="1" applyFill="1" applyBorder="1" applyAlignment="1">
      <alignment horizontal="center"/>
    </xf>
    <xf numFmtId="168" fontId="14" fillId="7" borderId="4" xfId="7" applyNumberFormat="1" applyFill="1" applyBorder="1"/>
    <xf numFmtId="1" fontId="14" fillId="7" borderId="0" xfId="7" applyNumberFormat="1" applyFill="1" applyAlignment="1">
      <alignment horizontal="center"/>
    </xf>
    <xf numFmtId="0" fontId="14" fillId="7" borderId="0" xfId="7" quotePrefix="1" applyFill="1"/>
    <xf numFmtId="2" fontId="14" fillId="7" borderId="0" xfId="7" applyNumberFormat="1" applyFill="1"/>
    <xf numFmtId="0" fontId="2" fillId="8" borderId="1" xfId="7" applyFont="1" applyFill="1" applyBorder="1" applyAlignment="1">
      <alignment horizontal="right"/>
    </xf>
    <xf numFmtId="0" fontId="2" fillId="7" borderId="0" xfId="7" applyFont="1" applyFill="1"/>
    <xf numFmtId="2" fontId="14" fillId="7" borderId="0" xfId="7" applyNumberFormat="1" applyFill="1" applyAlignment="1"/>
    <xf numFmtId="168" fontId="14" fillId="0" borderId="0" xfId="7" applyNumberFormat="1" applyBorder="1"/>
    <xf numFmtId="0" fontId="2" fillId="0" borderId="0" xfId="7" applyFont="1" applyBorder="1"/>
    <xf numFmtId="0" fontId="12" fillId="8" borderId="0" xfId="0" applyFont="1" applyFill="1" applyBorder="1" applyAlignment="1" applyProtection="1">
      <alignment horizontal="center" vertical="top" wrapText="1"/>
    </xf>
    <xf numFmtId="0" fontId="12" fillId="8" borderId="5" xfId="0" applyFont="1" applyFill="1" applyBorder="1" applyAlignment="1" applyProtection="1">
      <alignment horizontal="left" vertical="top" wrapText="1"/>
    </xf>
    <xf numFmtId="0" fontId="12" fillId="8" borderId="0" xfId="0" applyFont="1" applyFill="1" applyBorder="1" applyAlignment="1" applyProtection="1">
      <alignment horizontal="left" vertical="top" wrapText="1"/>
    </xf>
    <xf numFmtId="0" fontId="12" fillId="8" borderId="1" xfId="0" applyFont="1" applyFill="1" applyBorder="1" applyAlignment="1" applyProtection="1">
      <alignment horizontal="left" vertical="center" wrapText="1"/>
    </xf>
    <xf numFmtId="0" fontId="15" fillId="8" borderId="8" xfId="0" applyFont="1" applyFill="1" applyBorder="1" applyAlignment="1" applyProtection="1">
      <alignment horizontal="center" vertical="center" wrapText="1"/>
    </xf>
    <xf numFmtId="0" fontId="12" fillId="8" borderId="12" xfId="0" applyFont="1" applyFill="1" applyBorder="1" applyAlignment="1" applyProtection="1">
      <alignment horizontal="justify" vertical="top" wrapText="1"/>
    </xf>
    <xf numFmtId="0" fontId="2" fillId="7" borderId="0" xfId="7" applyFont="1" applyFill="1" applyAlignment="1">
      <alignment horizontal="center"/>
    </xf>
    <xf numFmtId="0" fontId="2" fillId="0" borderId="0" xfId="7" applyFont="1"/>
    <xf numFmtId="1" fontId="14" fillId="0" borderId="0" xfId="7" applyNumberFormat="1"/>
    <xf numFmtId="0" fontId="2" fillId="0" borderId="20" xfId="7" applyFont="1" applyBorder="1"/>
    <xf numFmtId="0" fontId="27" fillId="0" borderId="20" xfId="7" applyFont="1" applyBorder="1"/>
    <xf numFmtId="0" fontId="12" fillId="8" borderId="20" xfId="0" applyFont="1" applyFill="1" applyBorder="1" applyAlignment="1" applyProtection="1">
      <alignment horizontal="center" vertical="top" wrapText="1"/>
    </xf>
    <xf numFmtId="168" fontId="12" fillId="8" borderId="11" xfId="0" applyNumberFormat="1" applyFont="1" applyFill="1" applyBorder="1" applyAlignment="1" applyProtection="1">
      <alignment horizontal="center" vertical="center" wrapText="1"/>
    </xf>
    <xf numFmtId="0" fontId="12" fillId="8" borderId="5" xfId="0" applyFont="1" applyFill="1" applyBorder="1" applyAlignment="1" applyProtection="1">
      <alignment horizontal="left" vertical="top" wrapText="1"/>
    </xf>
    <xf numFmtId="0" fontId="12" fillId="8" borderId="0" xfId="0" applyFont="1" applyFill="1" applyBorder="1" applyAlignment="1" applyProtection="1">
      <alignment horizontal="left" vertical="top" wrapText="1"/>
    </xf>
    <xf numFmtId="0" fontId="12" fillId="8" borderId="5" xfId="0" applyFont="1" applyFill="1" applyBorder="1" applyAlignment="1" applyProtection="1">
      <alignment horizontal="center" vertical="top" wrapText="1"/>
    </xf>
    <xf numFmtId="0" fontId="12" fillId="8" borderId="0" xfId="0" applyFont="1" applyFill="1" applyBorder="1" applyAlignment="1" applyProtection="1">
      <alignment horizontal="center" vertical="top" wrapText="1"/>
    </xf>
    <xf numFmtId="0" fontId="12" fillId="8" borderId="21" xfId="0" applyFont="1" applyFill="1" applyBorder="1" applyAlignment="1" applyProtection="1">
      <alignment horizontal="left" vertical="center" wrapText="1"/>
    </xf>
    <xf numFmtId="0" fontId="12" fillId="8" borderId="9" xfId="0" applyFont="1" applyFill="1" applyBorder="1" applyAlignment="1" applyProtection="1">
      <alignment horizontal="left" vertical="center" wrapText="1"/>
    </xf>
    <xf numFmtId="168" fontId="12" fillId="7" borderId="18" xfId="0" applyNumberFormat="1" applyFont="1" applyFill="1" applyBorder="1" applyAlignment="1" applyProtection="1">
      <alignment horizontal="center" vertical="center" wrapText="1"/>
      <protection locked="0"/>
    </xf>
    <xf numFmtId="168" fontId="12" fillId="7" borderId="9" xfId="0" applyNumberFormat="1" applyFont="1" applyFill="1" applyBorder="1" applyAlignment="1" applyProtection="1">
      <alignment horizontal="center" vertical="center" wrapText="1"/>
      <protection locked="0"/>
    </xf>
    <xf numFmtId="168" fontId="12" fillId="7" borderId="30" xfId="0" applyNumberFormat="1" applyFont="1" applyFill="1" applyBorder="1" applyAlignment="1" applyProtection="1">
      <alignment horizontal="center" vertical="center" wrapText="1"/>
      <protection locked="0"/>
    </xf>
    <xf numFmtId="0" fontId="12" fillId="8" borderId="10" xfId="0" applyFont="1" applyFill="1" applyBorder="1" applyAlignment="1" applyProtection="1">
      <alignment horizontal="left" vertical="center" wrapText="1"/>
    </xf>
    <xf numFmtId="0" fontId="12" fillId="8" borderId="1" xfId="0" applyFont="1" applyFill="1" applyBorder="1" applyAlignment="1" applyProtection="1">
      <alignment horizontal="left" vertical="center" wrapText="1"/>
    </xf>
    <xf numFmtId="168" fontId="12" fillId="8" borderId="8" xfId="0" applyNumberFormat="1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 applyProtection="1">
      <alignment horizontal="center" vertical="center" wrapText="1"/>
    </xf>
    <xf numFmtId="0" fontId="12" fillId="8" borderId="11" xfId="0" applyFont="1" applyFill="1" applyBorder="1" applyAlignment="1" applyProtection="1">
      <alignment horizontal="center" vertical="center" wrapText="1"/>
    </xf>
    <xf numFmtId="0" fontId="6" fillId="8" borderId="0" xfId="0" applyFont="1" applyFill="1" applyAlignment="1" applyProtection="1">
      <alignment horizontal="center" wrapText="1"/>
    </xf>
    <xf numFmtId="0" fontId="12" fillId="8" borderId="22" xfId="0" applyFont="1" applyFill="1" applyBorder="1" applyAlignment="1" applyProtection="1">
      <alignment horizontal="left" vertical="center" wrapText="1"/>
    </xf>
    <xf numFmtId="0" fontId="12" fillId="8" borderId="14" xfId="0" applyFont="1" applyFill="1" applyBorder="1" applyAlignment="1" applyProtection="1">
      <alignment horizontal="left" vertical="center" wrapText="1"/>
    </xf>
    <xf numFmtId="2" fontId="19" fillId="8" borderId="23" xfId="0" applyNumberFormat="1" applyFont="1" applyFill="1" applyBorder="1" applyAlignment="1" applyProtection="1">
      <alignment horizontal="center" vertical="center" wrapText="1"/>
    </xf>
    <xf numFmtId="2" fontId="19" fillId="8" borderId="14" xfId="0" applyNumberFormat="1" applyFont="1" applyFill="1" applyBorder="1" applyAlignment="1" applyProtection="1">
      <alignment horizontal="center" vertical="center" wrapText="1"/>
    </xf>
    <xf numFmtId="2" fontId="19" fillId="8" borderId="29" xfId="0" applyNumberFormat="1" applyFont="1" applyFill="1" applyBorder="1" applyAlignment="1" applyProtection="1">
      <alignment horizontal="center" vertical="center" wrapText="1"/>
    </xf>
    <xf numFmtId="0" fontId="15" fillId="8" borderId="1" xfId="0" applyFont="1" applyFill="1" applyBorder="1" applyAlignment="1" applyProtection="1">
      <alignment horizontal="center" vertical="center" wrapText="1"/>
    </xf>
    <xf numFmtId="0" fontId="15" fillId="8" borderId="8" xfId="0" applyFont="1" applyFill="1" applyBorder="1" applyAlignment="1" applyProtection="1">
      <alignment horizontal="center" vertical="center" wrapText="1"/>
    </xf>
    <xf numFmtId="0" fontId="19" fillId="8" borderId="24" xfId="0" applyFont="1" applyFill="1" applyBorder="1" applyAlignment="1" applyProtection="1">
      <alignment horizontal="center" vertical="top" wrapText="1"/>
    </xf>
    <xf numFmtId="0" fontId="19" fillId="8" borderId="25" xfId="0" applyFont="1" applyFill="1" applyBorder="1" applyAlignment="1" applyProtection="1">
      <alignment horizontal="center" vertical="top" wrapText="1"/>
    </xf>
    <xf numFmtId="0" fontId="12" fillId="8" borderId="12" xfId="0" applyFont="1" applyFill="1" applyBorder="1" applyAlignment="1" applyProtection="1">
      <alignment horizontal="justify" vertical="top" wrapText="1"/>
    </xf>
    <xf numFmtId="0" fontId="12" fillId="8" borderId="13" xfId="0" applyFont="1" applyFill="1" applyBorder="1" applyAlignment="1" applyProtection="1">
      <alignment horizontal="center" vertical="top" wrapText="1"/>
    </xf>
    <xf numFmtId="168" fontId="12" fillId="8" borderId="18" xfId="0" applyNumberFormat="1" applyFont="1" applyFill="1" applyBorder="1" applyAlignment="1" applyProtection="1">
      <alignment horizontal="center" vertical="center" wrapText="1"/>
    </xf>
    <xf numFmtId="168" fontId="12" fillId="8" borderId="9" xfId="0" applyNumberFormat="1" applyFont="1" applyFill="1" applyBorder="1" applyAlignment="1" applyProtection="1">
      <alignment horizontal="center" vertical="center" wrapText="1"/>
    </xf>
    <xf numFmtId="168" fontId="12" fillId="8" borderId="30" xfId="0" applyNumberFormat="1" applyFont="1" applyFill="1" applyBorder="1" applyAlignment="1" applyProtection="1">
      <alignment horizontal="center" vertical="center" wrapText="1"/>
    </xf>
    <xf numFmtId="0" fontId="19" fillId="8" borderId="26" xfId="0" applyFont="1" applyFill="1" applyBorder="1" applyAlignment="1" applyProtection="1">
      <alignment horizontal="center" vertical="top" wrapText="1"/>
    </xf>
    <xf numFmtId="0" fontId="19" fillId="8" borderId="27" xfId="0" applyFont="1" applyFill="1" applyBorder="1" applyAlignment="1" applyProtection="1">
      <alignment horizontal="center" vertical="top" wrapText="1"/>
    </xf>
    <xf numFmtId="0" fontId="19" fillId="8" borderId="28" xfId="0" applyFont="1" applyFill="1" applyBorder="1" applyAlignment="1" applyProtection="1">
      <alignment horizontal="center" vertical="top" wrapText="1"/>
    </xf>
    <xf numFmtId="0" fontId="5" fillId="8" borderId="5" xfId="0" applyFont="1" applyFill="1" applyBorder="1" applyAlignment="1" applyProtection="1">
      <alignment horizontal="left" vertical="top" wrapText="1"/>
    </xf>
    <xf numFmtId="0" fontId="5" fillId="8" borderId="0" xfId="0" applyFont="1" applyFill="1" applyBorder="1" applyAlignment="1" applyProtection="1">
      <alignment horizontal="left" vertical="top" wrapText="1"/>
    </xf>
    <xf numFmtId="0" fontId="6" fillId="8" borderId="0" xfId="0" applyFont="1" applyFill="1" applyAlignment="1" applyProtection="1">
      <alignment horizontal="center"/>
    </xf>
    <xf numFmtId="0" fontId="5" fillId="0" borderId="18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</xf>
    <xf numFmtId="0" fontId="5" fillId="0" borderId="20" xfId="0" applyFont="1" applyBorder="1" applyAlignment="1" applyProtection="1">
      <alignment horizontal="left" vertical="center"/>
    </xf>
    <xf numFmtId="2" fontId="7" fillId="8" borderId="6" xfId="0" applyNumberFormat="1" applyFont="1" applyFill="1" applyBorder="1" applyAlignment="1" applyProtection="1">
      <alignment horizontal="center" vertical="center" wrapText="1"/>
    </xf>
    <xf numFmtId="2" fontId="7" fillId="8" borderId="4" xfId="0" applyNumberFormat="1" applyFont="1" applyFill="1" applyBorder="1" applyAlignment="1" applyProtection="1">
      <alignment horizontal="center" vertical="center" wrapText="1"/>
    </xf>
    <xf numFmtId="2" fontId="7" fillId="8" borderId="7" xfId="0" applyNumberFormat="1" applyFont="1" applyFill="1" applyBorder="1" applyAlignment="1" applyProtection="1">
      <alignment horizontal="center" vertical="center" wrapText="1"/>
    </xf>
    <xf numFmtId="0" fontId="5" fillId="8" borderId="8" xfId="0" applyFont="1" applyFill="1" applyBorder="1" applyAlignment="1" applyProtection="1">
      <alignment horizontal="left" vertical="center" wrapText="1"/>
    </xf>
    <xf numFmtId="0" fontId="5" fillId="8" borderId="1" xfId="0" applyFont="1" applyFill="1" applyBorder="1" applyAlignment="1" applyProtection="1">
      <alignment horizontal="left" vertical="center" wrapText="1"/>
    </xf>
    <xf numFmtId="0" fontId="5" fillId="8" borderId="6" xfId="0" applyFont="1" applyFill="1" applyBorder="1" applyAlignment="1" applyProtection="1">
      <alignment horizontal="left" vertical="center" wrapText="1"/>
    </xf>
    <xf numFmtId="0" fontId="5" fillId="8" borderId="4" xfId="0" applyFont="1" applyFill="1" applyBorder="1" applyAlignment="1" applyProtection="1">
      <alignment horizontal="left" vertical="center" wrapText="1"/>
    </xf>
    <xf numFmtId="0" fontId="5" fillId="8" borderId="18" xfId="0" applyFont="1" applyFill="1" applyBorder="1" applyAlignment="1" applyProtection="1">
      <alignment horizontal="left" vertical="center" wrapText="1"/>
    </xf>
    <xf numFmtId="0" fontId="5" fillId="8" borderId="9" xfId="0" applyFont="1" applyFill="1" applyBorder="1" applyAlignment="1" applyProtection="1">
      <alignment horizontal="left" vertical="center" wrapText="1"/>
    </xf>
    <xf numFmtId="168" fontId="5" fillId="7" borderId="18" xfId="0" applyNumberFormat="1" applyFont="1" applyFill="1" applyBorder="1" applyAlignment="1" applyProtection="1">
      <alignment horizontal="center" vertical="center" wrapText="1"/>
      <protection locked="0"/>
    </xf>
    <xf numFmtId="168" fontId="5" fillId="7" borderId="9" xfId="0" applyNumberFormat="1" applyFont="1" applyFill="1" applyBorder="1" applyAlignment="1" applyProtection="1">
      <alignment horizontal="center" vertical="center" wrapText="1"/>
      <protection locked="0"/>
    </xf>
    <xf numFmtId="168" fontId="5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</xf>
    <xf numFmtId="0" fontId="4" fillId="8" borderId="8" xfId="0" applyFont="1" applyFill="1" applyBorder="1" applyAlignment="1" applyProtection="1">
      <alignment horizontal="center" vertical="center" wrapText="1"/>
    </xf>
    <xf numFmtId="168" fontId="5" fillId="8" borderId="18" xfId="0" applyNumberFormat="1" applyFont="1" applyFill="1" applyBorder="1" applyAlignment="1" applyProtection="1">
      <alignment horizontal="center" vertical="center" wrapText="1"/>
    </xf>
    <xf numFmtId="168" fontId="5" fillId="8" borderId="9" xfId="0" applyNumberFormat="1" applyFont="1" applyFill="1" applyBorder="1" applyAlignment="1" applyProtection="1">
      <alignment horizontal="center" vertical="center" wrapText="1"/>
    </xf>
    <xf numFmtId="168" fontId="5" fillId="8" borderId="20" xfId="0" applyNumberFormat="1" applyFont="1" applyFill="1" applyBorder="1" applyAlignment="1" applyProtection="1">
      <alignment horizontal="center" vertical="center" wrapText="1"/>
    </xf>
    <xf numFmtId="168" fontId="5" fillId="8" borderId="8" xfId="0" applyNumberFormat="1" applyFont="1" applyFill="1" applyBorder="1" applyAlignment="1" applyProtection="1">
      <alignment horizontal="center" vertical="center" wrapText="1"/>
    </xf>
    <xf numFmtId="0" fontId="5" fillId="8" borderId="1" xfId="0" applyFont="1" applyFill="1" applyBorder="1" applyAlignment="1" applyProtection="1">
      <alignment horizontal="center" vertical="center" wrapText="1"/>
    </xf>
    <xf numFmtId="0" fontId="5" fillId="8" borderId="2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  <xf numFmtId="168" fontId="5" fillId="7" borderId="6" xfId="0" applyNumberFormat="1" applyFont="1" applyFill="1" applyBorder="1" applyAlignment="1" applyProtection="1">
      <alignment horizontal="center" vertical="center" wrapText="1"/>
      <protection locked="0"/>
    </xf>
    <xf numFmtId="168" fontId="5" fillId="7" borderId="4" xfId="0" applyNumberFormat="1" applyFont="1" applyFill="1" applyBorder="1" applyAlignment="1" applyProtection="1">
      <alignment horizontal="center" vertical="center" wrapText="1"/>
      <protection locked="0"/>
    </xf>
    <xf numFmtId="168" fontId="5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8" xfId="0" applyFont="1" applyFill="1" applyBorder="1" applyAlignment="1" applyProtection="1">
      <alignment horizontal="center" vertical="top" wrapText="1"/>
    </xf>
    <xf numFmtId="0" fontId="7" fillId="8" borderId="1" xfId="0" applyFont="1" applyFill="1" applyBorder="1" applyAlignment="1" applyProtection="1">
      <alignment horizontal="center" vertical="top" wrapText="1"/>
    </xf>
    <xf numFmtId="0" fontId="7" fillId="8" borderId="2" xfId="0" applyFont="1" applyFill="1" applyBorder="1" applyAlignment="1" applyProtection="1">
      <alignment horizontal="center" vertical="top" wrapText="1"/>
    </xf>
    <xf numFmtId="0" fontId="5" fillId="8" borderId="5" xfId="0" applyFont="1" applyFill="1" applyBorder="1" applyAlignment="1" applyProtection="1">
      <alignment horizontal="center" vertical="top" wrapText="1"/>
    </xf>
    <xf numFmtId="0" fontId="5" fillId="8" borderId="0" xfId="0" applyFont="1" applyFill="1" applyBorder="1" applyAlignment="1" applyProtection="1">
      <alignment horizontal="center" vertical="top" wrapText="1"/>
    </xf>
    <xf numFmtId="0" fontId="5" fillId="8" borderId="3" xfId="0" applyFont="1" applyFill="1" applyBorder="1" applyAlignment="1" applyProtection="1">
      <alignment horizontal="center" vertical="top" wrapText="1"/>
    </xf>
    <xf numFmtId="0" fontId="5" fillId="8" borderId="5" xfId="0" applyFont="1" applyFill="1" applyBorder="1" applyAlignment="1" applyProtection="1">
      <alignment horizontal="justify" vertical="top" wrapText="1"/>
    </xf>
    <xf numFmtId="0" fontId="5" fillId="8" borderId="8" xfId="0" applyFont="1" applyFill="1" applyBorder="1" applyAlignment="1" applyProtection="1">
      <alignment horizontal="left" vertical="top" wrapText="1"/>
    </xf>
    <xf numFmtId="0" fontId="5" fillId="8" borderId="1" xfId="0" applyFont="1" applyFill="1" applyBorder="1" applyAlignment="1" applyProtection="1">
      <alignment horizontal="left" vertical="top" wrapText="1"/>
    </xf>
    <xf numFmtId="0" fontId="36" fillId="0" borderId="15" xfId="15" applyFont="1" applyBorder="1" applyAlignment="1">
      <alignment horizontal="center"/>
    </xf>
    <xf numFmtId="0" fontId="36" fillId="3" borderId="17" xfId="15" applyFont="1" applyFill="1" applyBorder="1" applyAlignment="1">
      <alignment horizontal="center"/>
    </xf>
    <xf numFmtId="0" fontId="36" fillId="3" borderId="16" xfId="15" applyFont="1" applyFill="1" applyBorder="1" applyAlignment="1">
      <alignment horizontal="center"/>
    </xf>
    <xf numFmtId="0" fontId="36" fillId="3" borderId="8" xfId="15" applyFont="1" applyFill="1" applyBorder="1" applyAlignment="1">
      <alignment horizontal="center" wrapText="1"/>
    </xf>
    <xf numFmtId="0" fontId="36" fillId="3" borderId="1" xfId="15" applyFont="1" applyFill="1" applyBorder="1" applyAlignment="1">
      <alignment horizontal="center" wrapText="1"/>
    </xf>
    <xf numFmtId="0" fontId="36" fillId="3" borderId="2" xfId="15" applyFont="1" applyFill="1" applyBorder="1" applyAlignment="1">
      <alignment horizontal="center" wrapText="1"/>
    </xf>
    <xf numFmtId="0" fontId="36" fillId="3" borderId="6" xfId="15" applyFont="1" applyFill="1" applyBorder="1" applyAlignment="1">
      <alignment horizontal="center" wrapText="1"/>
    </xf>
    <xf numFmtId="0" fontId="36" fillId="3" borderId="4" xfId="15" applyFont="1" applyFill="1" applyBorder="1" applyAlignment="1">
      <alignment horizontal="center" wrapText="1"/>
    </xf>
    <xf numFmtId="0" fontId="36" fillId="3" borderId="7" xfId="15" applyFont="1" applyFill="1" applyBorder="1" applyAlignment="1">
      <alignment horizontal="center" wrapText="1"/>
    </xf>
    <xf numFmtId="0" fontId="36" fillId="3" borderId="18" xfId="15" applyFont="1" applyFill="1" applyBorder="1" applyAlignment="1">
      <alignment horizontal="center"/>
    </xf>
    <xf numFmtId="0" fontId="36" fillId="3" borderId="20" xfId="15" applyFont="1" applyFill="1" applyBorder="1" applyAlignment="1">
      <alignment horizontal="center"/>
    </xf>
    <xf numFmtId="0" fontId="36" fillId="3" borderId="15" xfId="15" applyFont="1" applyFill="1" applyBorder="1" applyAlignment="1">
      <alignment horizontal="center"/>
    </xf>
    <xf numFmtId="0" fontId="36" fillId="4" borderId="18" xfId="15" applyFont="1" applyFill="1" applyBorder="1" applyAlignment="1">
      <alignment horizontal="left" vertical="top"/>
    </xf>
    <xf numFmtId="0" fontId="36" fillId="4" borderId="9" xfId="15" applyFont="1" applyFill="1" applyBorder="1" applyAlignment="1">
      <alignment horizontal="left" vertical="top"/>
    </xf>
    <xf numFmtId="0" fontId="36" fillId="4" borderId="20" xfId="15" applyFont="1" applyFill="1" applyBorder="1" applyAlignment="1">
      <alignment horizontal="left" vertical="top"/>
    </xf>
    <xf numFmtId="0" fontId="36" fillId="5" borderId="18" xfId="15" applyFont="1" applyFill="1" applyBorder="1" applyAlignment="1">
      <alignment horizontal="left" vertical="top"/>
    </xf>
    <xf numFmtId="0" fontId="36" fillId="5" borderId="9" xfId="15" applyFont="1" applyFill="1" applyBorder="1" applyAlignment="1">
      <alignment horizontal="left" vertical="top"/>
    </xf>
    <xf numFmtId="0" fontId="36" fillId="5" borderId="20" xfId="15" applyFont="1" applyFill="1" applyBorder="1" applyAlignment="1">
      <alignment horizontal="left" vertical="top"/>
    </xf>
  </cellXfs>
  <cellStyles count="21">
    <cellStyle name="Aika" xfId="1"/>
    <cellStyle name="Comma 2" xfId="2"/>
    <cellStyle name="Följde hyperlänken_Collect_reports.xls Diagram 3" xfId="3"/>
    <cellStyle name="Hyperlink" xfId="4" builtinId="8"/>
    <cellStyle name="Hyperlänk_Collect_reports.xls Diagram 3" xfId="5"/>
    <cellStyle name="Kood" xfId="6"/>
    <cellStyle name="Normaallaad 2" xfId="7"/>
    <cellStyle name="Normal" xfId="0" builtinId="0"/>
    <cellStyle name="Normal 2" xfId="8"/>
    <cellStyle name="Normal 2 2" xfId="9"/>
    <cellStyle name="Normal 3" xfId="10"/>
    <cellStyle name="Normal 3 2" xfId="11"/>
    <cellStyle name="Normal 4" xfId="12"/>
    <cellStyle name="Normal 4 2" xfId="13"/>
    <cellStyle name="Normal_Päikese energia vaba soojuseks" xfId="14"/>
    <cellStyle name="Normal_Sheet1" xfId="15"/>
    <cellStyle name="Normal_Vabasoojus" xfId="16"/>
    <cellStyle name="Tusental (0)_5592_kopia" xfId="17"/>
    <cellStyle name="Tusental_Collect_reports.xls Diagram 3" xfId="18"/>
    <cellStyle name="Valuta (0)_5592_kopia" xfId="19"/>
    <cellStyle name="Valuta_Collect_reports.xls Diagram 3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17</xdr:row>
      <xdr:rowOff>0</xdr:rowOff>
    </xdr:from>
    <xdr:to>
      <xdr:col>10</xdr:col>
      <xdr:colOff>266700</xdr:colOff>
      <xdr:row>17</xdr:row>
      <xdr:rowOff>238125</xdr:rowOff>
    </xdr:to>
    <xdr:pic>
      <xdr:nvPicPr>
        <xdr:cNvPr id="82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356235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68580</xdr:colOff>
          <xdr:row>28</xdr:row>
          <xdr:rowOff>22860</xdr:rowOff>
        </xdr:from>
        <xdr:to>
          <xdr:col>5</xdr:col>
          <xdr:colOff>632460</xdr:colOff>
          <xdr:row>29</xdr:row>
          <xdr:rowOff>0</xdr:rowOff>
        </xdr:to>
        <xdr:sp macro="" textlink="">
          <xdr:nvSpPr>
            <xdr:cNvPr id="8202" name="Object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60960</xdr:colOff>
          <xdr:row>30</xdr:row>
          <xdr:rowOff>30480</xdr:rowOff>
        </xdr:from>
        <xdr:to>
          <xdr:col>6</xdr:col>
          <xdr:colOff>0</xdr:colOff>
          <xdr:row>30</xdr:row>
          <xdr:rowOff>259080</xdr:rowOff>
        </xdr:to>
        <xdr:sp macro="" textlink="">
          <xdr:nvSpPr>
            <xdr:cNvPr id="8203" name="Object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19</xdr:row>
      <xdr:rowOff>0</xdr:rowOff>
    </xdr:from>
    <xdr:to>
      <xdr:col>10</xdr:col>
      <xdr:colOff>266700</xdr:colOff>
      <xdr:row>19</xdr:row>
      <xdr:rowOff>238125</xdr:rowOff>
    </xdr:to>
    <xdr:pic>
      <xdr:nvPicPr>
        <xdr:cNvPr id="51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29325" y="4810125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68580</xdr:colOff>
          <xdr:row>30</xdr:row>
          <xdr:rowOff>22860</xdr:rowOff>
        </xdr:from>
        <xdr:to>
          <xdr:col>5</xdr:col>
          <xdr:colOff>632460</xdr:colOff>
          <xdr:row>30</xdr:row>
          <xdr:rowOff>251460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60960</xdr:colOff>
          <xdr:row>32</xdr:row>
          <xdr:rowOff>30480</xdr:rowOff>
        </xdr:from>
        <xdr:to>
          <xdr:col>6</xdr:col>
          <xdr:colOff>0</xdr:colOff>
          <xdr:row>32</xdr:row>
          <xdr:rowOff>259080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18</xdr:row>
      <xdr:rowOff>104775</xdr:rowOff>
    </xdr:from>
    <xdr:to>
      <xdr:col>4</xdr:col>
      <xdr:colOff>581025</xdr:colOff>
      <xdr:row>36</xdr:row>
      <xdr:rowOff>85725</xdr:rowOff>
    </xdr:to>
    <xdr:pic>
      <xdr:nvPicPr>
        <xdr:cNvPr id="102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625" y="3076575"/>
          <a:ext cx="3810000" cy="2895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w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39"/>
  <sheetViews>
    <sheetView tabSelected="1" zoomScale="90" zoomScaleNormal="90" workbookViewId="0">
      <selection activeCell="E6" sqref="E6"/>
    </sheetView>
  </sheetViews>
  <sheetFormatPr defaultColWidth="9.109375" defaultRowHeight="13.2" x14ac:dyDescent="0.25"/>
  <cols>
    <col min="1" max="1" width="18.88671875" style="83" customWidth="1"/>
    <col min="2" max="2" width="7.5546875" style="83" customWidth="1"/>
    <col min="3" max="3" width="25.109375" style="83" customWidth="1"/>
    <col min="4" max="4" width="13.6640625" style="83" bestFit="1" customWidth="1"/>
    <col min="5" max="5" width="12.5546875" style="83" bestFit="1" customWidth="1"/>
    <col min="6" max="6" width="13.6640625" style="83" bestFit="1" customWidth="1"/>
    <col min="7" max="7" width="11.88671875" style="83" customWidth="1"/>
    <col min="8" max="8" width="10.5546875" style="83" customWidth="1"/>
    <col min="9" max="9" width="7.109375" style="83" customWidth="1"/>
    <col min="10" max="10" width="12.44140625" style="83" customWidth="1"/>
    <col min="11" max="11" width="19.109375" style="83" customWidth="1"/>
    <col min="12" max="12" width="14.5546875" style="83" customWidth="1"/>
    <col min="13" max="13" width="18" style="83" customWidth="1"/>
    <col min="14" max="14" width="9.5546875" style="83" bestFit="1" customWidth="1"/>
    <col min="15" max="17" width="9.109375" style="83"/>
    <col min="18" max="18" width="16.44140625" style="83" bestFit="1" customWidth="1"/>
    <col min="19" max="16384" width="9.109375" style="83"/>
  </cols>
  <sheetData>
    <row r="1" spans="1:15" ht="18.75" customHeight="1" x14ac:dyDescent="0.3">
      <c r="A1" s="354" t="s">
        <v>232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</row>
    <row r="2" spans="1:15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5" x14ac:dyDescent="0.25">
      <c r="A3" s="135" t="s">
        <v>211</v>
      </c>
      <c r="B3" s="135"/>
      <c r="C3" s="104"/>
      <c r="D3" s="104"/>
      <c r="E3" s="104"/>
      <c r="F3" s="104"/>
      <c r="G3" s="104"/>
      <c r="H3" s="104"/>
      <c r="I3" s="88"/>
      <c r="J3" s="88"/>
      <c r="K3" s="88"/>
      <c r="L3" s="88"/>
    </row>
    <row r="4" spans="1:15" x14ac:dyDescent="0.25">
      <c r="A4" s="88" t="s">
        <v>210</v>
      </c>
      <c r="B4" s="88"/>
      <c r="C4" s="86">
        <v>2</v>
      </c>
      <c r="D4" s="88"/>
      <c r="E4" s="88"/>
      <c r="F4" s="88"/>
      <c r="G4" s="88"/>
      <c r="H4" s="88"/>
      <c r="I4" s="88"/>
      <c r="J4" s="88"/>
      <c r="K4" s="88"/>
      <c r="L4" s="88"/>
    </row>
    <row r="5" spans="1:15" x14ac:dyDescent="0.25">
      <c r="A5" s="88" t="s">
        <v>209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1:15" x14ac:dyDescent="0.25">
      <c r="A6" s="141" t="s">
        <v>208</v>
      </c>
      <c r="B6" s="141"/>
      <c r="C6" s="86" t="s">
        <v>374</v>
      </c>
      <c r="D6" s="86"/>
      <c r="E6" s="86"/>
      <c r="F6" s="88"/>
      <c r="G6" s="88"/>
      <c r="H6" s="88"/>
      <c r="I6" s="88"/>
      <c r="J6" s="88"/>
      <c r="K6" s="88"/>
      <c r="L6" s="88"/>
    </row>
    <row r="7" spans="1:15" x14ac:dyDescent="0.25">
      <c r="A7" s="141" t="s">
        <v>207</v>
      </c>
      <c r="B7" s="141"/>
      <c r="C7" s="86" t="s">
        <v>373</v>
      </c>
      <c r="D7" s="86"/>
      <c r="E7" s="86"/>
      <c r="F7" s="88"/>
      <c r="G7" s="88"/>
      <c r="H7" s="88"/>
      <c r="I7" s="88"/>
      <c r="J7" s="88"/>
      <c r="K7" s="88"/>
      <c r="L7" s="88"/>
    </row>
    <row r="8" spans="1:15" x14ac:dyDescent="0.25">
      <c r="A8" s="88" t="s">
        <v>206</v>
      </c>
      <c r="B8" s="88"/>
      <c r="C8" s="86" t="s">
        <v>363</v>
      </c>
      <c r="D8" s="86"/>
      <c r="E8" s="86"/>
      <c r="F8" s="88"/>
      <c r="G8" s="88"/>
      <c r="H8" s="88"/>
      <c r="I8" s="88"/>
      <c r="J8" s="88"/>
      <c r="K8" s="88"/>
      <c r="L8" s="88"/>
    </row>
    <row r="9" spans="1:15" x14ac:dyDescent="0.25">
      <c r="A9" s="88" t="s">
        <v>205</v>
      </c>
      <c r="B9" s="88"/>
      <c r="C9" s="86" t="s">
        <v>364</v>
      </c>
      <c r="D9" s="88"/>
      <c r="E9" s="88"/>
      <c r="F9" s="88"/>
      <c r="G9" s="88"/>
      <c r="H9" s="88"/>
      <c r="I9" s="88"/>
      <c r="J9" s="88"/>
      <c r="K9" s="88"/>
      <c r="L9" s="88"/>
    </row>
    <row r="10" spans="1:15" ht="13.8" thickBot="1" x14ac:dyDescent="0.3">
      <c r="I10" s="88"/>
      <c r="J10" s="88"/>
      <c r="K10" s="88"/>
      <c r="L10" s="88"/>
    </row>
    <row r="11" spans="1:15" ht="28.5" customHeight="1" x14ac:dyDescent="0.25">
      <c r="A11" s="369" t="s">
        <v>22</v>
      </c>
      <c r="B11" s="370"/>
      <c r="C11" s="370"/>
      <c r="D11" s="370"/>
      <c r="E11" s="370"/>
      <c r="F11" s="362" t="s">
        <v>20</v>
      </c>
      <c r="G11" s="370"/>
      <c r="H11" s="370"/>
      <c r="I11" s="370"/>
      <c r="J11" s="371"/>
      <c r="K11" s="362" t="s">
        <v>21</v>
      </c>
      <c r="L11" s="363"/>
      <c r="M11" s="336" t="s">
        <v>245</v>
      </c>
      <c r="N11" s="187">
        <f>0.42*'LISA 3'!D7</f>
        <v>53.55</v>
      </c>
      <c r="O11" s="188" t="s">
        <v>359</v>
      </c>
    </row>
    <row r="12" spans="1:15" ht="14.25" customHeight="1" x14ac:dyDescent="0.25">
      <c r="A12" s="364" t="s">
        <v>0</v>
      </c>
      <c r="B12" s="142" t="s">
        <v>52</v>
      </c>
      <c r="C12" s="142" t="s">
        <v>212</v>
      </c>
      <c r="D12" s="142" t="s">
        <v>213</v>
      </c>
      <c r="E12" s="142" t="s">
        <v>214</v>
      </c>
      <c r="F12" s="342" t="s">
        <v>1</v>
      </c>
      <c r="G12" s="343"/>
      <c r="H12" s="327" t="s">
        <v>215</v>
      </c>
      <c r="I12" s="142" t="s">
        <v>216</v>
      </c>
      <c r="J12" s="143" t="s">
        <v>217</v>
      </c>
      <c r="K12" s="342" t="s">
        <v>2</v>
      </c>
      <c r="L12" s="365" t="s">
        <v>3</v>
      </c>
      <c r="M12" s="336" t="s">
        <v>246</v>
      </c>
      <c r="N12" s="187">
        <v>0.8</v>
      </c>
      <c r="O12" s="187"/>
    </row>
    <row r="13" spans="1:15" ht="18.75" customHeight="1" x14ac:dyDescent="0.25">
      <c r="A13" s="364"/>
      <c r="B13" s="327" t="s">
        <v>53</v>
      </c>
      <c r="C13" s="327" t="s">
        <v>218</v>
      </c>
      <c r="D13" s="327" t="s">
        <v>137</v>
      </c>
      <c r="E13" s="327" t="s">
        <v>4</v>
      </c>
      <c r="F13" s="342"/>
      <c r="G13" s="343"/>
      <c r="H13" s="327" t="s">
        <v>5</v>
      </c>
      <c r="I13" s="327" t="s">
        <v>34</v>
      </c>
      <c r="J13" s="144" t="s">
        <v>4</v>
      </c>
      <c r="K13" s="342"/>
      <c r="L13" s="365"/>
      <c r="M13" s="336" t="s">
        <v>248</v>
      </c>
      <c r="N13" s="187">
        <v>1005</v>
      </c>
      <c r="O13" s="188" t="s">
        <v>258</v>
      </c>
    </row>
    <row r="14" spans="1:15" ht="18.75" customHeight="1" x14ac:dyDescent="0.4">
      <c r="A14" s="165" t="s">
        <v>68</v>
      </c>
      <c r="B14" s="145"/>
      <c r="C14" s="146">
        <v>0.16</v>
      </c>
      <c r="D14" s="147">
        <v>138.59</v>
      </c>
      <c r="E14" s="148">
        <f t="shared" ref="E14:E26" si="0">C14*D14</f>
        <v>22.174400000000002</v>
      </c>
      <c r="F14" s="340" t="s">
        <v>378</v>
      </c>
      <c r="G14" s="341"/>
      <c r="H14" s="152">
        <v>5.0999999999999997E-2</v>
      </c>
      <c r="I14" s="153">
        <v>32</v>
      </c>
      <c r="J14" s="155">
        <f t="shared" ref="J14" si="1">H14*I14</f>
        <v>1.6319999999999999</v>
      </c>
      <c r="K14" s="149" t="s">
        <v>219</v>
      </c>
      <c r="L14" s="166">
        <v>6</v>
      </c>
      <c r="M14" s="337" t="s">
        <v>249</v>
      </c>
      <c r="N14" s="187">
        <v>1.2</v>
      </c>
      <c r="O14" s="188" t="s">
        <v>257</v>
      </c>
    </row>
    <row r="15" spans="1:15" ht="16.5" customHeight="1" x14ac:dyDescent="0.25">
      <c r="A15" s="332" t="s">
        <v>69</v>
      </c>
      <c r="B15" s="151"/>
      <c r="C15" s="152">
        <v>0</v>
      </c>
      <c r="D15" s="153">
        <v>0</v>
      </c>
      <c r="E15" s="154">
        <f t="shared" si="0"/>
        <v>0</v>
      </c>
      <c r="F15" s="340" t="s">
        <v>379</v>
      </c>
      <c r="G15" s="341"/>
      <c r="H15" s="152">
        <v>0</v>
      </c>
      <c r="I15" s="153">
        <v>0</v>
      </c>
      <c r="J15" s="155">
        <f t="shared" ref="J15:J16" si="2">H15*I15</f>
        <v>0</v>
      </c>
      <c r="K15" s="156" t="s">
        <v>220</v>
      </c>
      <c r="L15" s="167"/>
      <c r="M15" s="336" t="s">
        <v>244</v>
      </c>
      <c r="N15" s="189">
        <f>N11*0.001*N13*N14*(1-N12)</f>
        <v>12.916259999999998</v>
      </c>
      <c r="O15" s="188" t="s">
        <v>4</v>
      </c>
    </row>
    <row r="16" spans="1:15" ht="16.8" customHeight="1" x14ac:dyDescent="0.25">
      <c r="A16" s="332" t="s">
        <v>6</v>
      </c>
      <c r="B16" s="151"/>
      <c r="C16" s="152">
        <v>0.11</v>
      </c>
      <c r="D16" s="153">
        <v>63.75</v>
      </c>
      <c r="E16" s="154">
        <f t="shared" si="0"/>
        <v>7.0125000000000002</v>
      </c>
      <c r="F16" s="340" t="s">
        <v>375</v>
      </c>
      <c r="G16" s="341"/>
      <c r="H16" s="152">
        <v>0.2</v>
      </c>
      <c r="I16" s="152">
        <v>21.13</v>
      </c>
      <c r="J16" s="155">
        <f t="shared" si="2"/>
        <v>4.226</v>
      </c>
      <c r="K16" s="150" t="s">
        <v>221</v>
      </c>
      <c r="L16" s="168">
        <f>SUM(D14:D26)</f>
        <v>296.52</v>
      </c>
      <c r="M16" s="338" t="s">
        <v>226</v>
      </c>
      <c r="N16" s="189">
        <f>N15+G28</f>
        <v>136.53921</v>
      </c>
      <c r="O16" s="188" t="s">
        <v>4</v>
      </c>
    </row>
    <row r="17" spans="1:15" ht="14.25" customHeight="1" x14ac:dyDescent="0.3">
      <c r="A17" s="332" t="s">
        <v>8</v>
      </c>
      <c r="B17" s="151"/>
      <c r="C17" s="152">
        <v>0</v>
      </c>
      <c r="D17" s="153">
        <v>0</v>
      </c>
      <c r="E17" s="154">
        <f t="shared" si="0"/>
        <v>0</v>
      </c>
      <c r="F17" s="328" t="s">
        <v>376</v>
      </c>
      <c r="G17" s="329"/>
      <c r="H17" s="152">
        <v>0.1</v>
      </c>
      <c r="I17" s="153">
        <v>56.88</v>
      </c>
      <c r="J17" s="155">
        <f>H17*I17</f>
        <v>5.6880000000000006</v>
      </c>
      <c r="K17" s="156" t="s">
        <v>27</v>
      </c>
      <c r="L17" s="169">
        <v>2</v>
      </c>
      <c r="M17" s="336" t="s">
        <v>247</v>
      </c>
      <c r="N17" s="189">
        <f>N18/N16</f>
        <v>4.8817879391568182</v>
      </c>
      <c r="O17" s="188" t="s">
        <v>252</v>
      </c>
    </row>
    <row r="18" spans="1:15" ht="15.6" customHeight="1" x14ac:dyDescent="0.25">
      <c r="A18" s="170" t="s">
        <v>10</v>
      </c>
      <c r="B18" s="151"/>
      <c r="C18" s="152">
        <v>0.19</v>
      </c>
      <c r="D18" s="153">
        <v>63.75</v>
      </c>
      <c r="E18" s="154">
        <f t="shared" si="0"/>
        <v>12.112500000000001</v>
      </c>
      <c r="F18" s="340" t="s">
        <v>377</v>
      </c>
      <c r="G18" s="341"/>
      <c r="H18" s="152">
        <v>0.1</v>
      </c>
      <c r="I18" s="153">
        <v>12</v>
      </c>
      <c r="J18" s="155">
        <f>H18*I18</f>
        <v>1.2000000000000002</v>
      </c>
      <c r="K18" s="150" t="s">
        <v>222</v>
      </c>
      <c r="L18" s="171">
        <f>L14*L16/(3600*(IF(L17&lt;2,35,IF(L17&lt;3,24,IF(L17&lt;5,20,15)))))</f>
        <v>2.0591666666666664E-2</v>
      </c>
      <c r="M18" s="336" t="s">
        <v>250</v>
      </c>
      <c r="N18" s="189">
        <f>'Vabasoojuse arvutus'!B41</f>
        <v>666.55546860000004</v>
      </c>
      <c r="O18" s="188" t="s">
        <v>251</v>
      </c>
    </row>
    <row r="19" spans="1:15" ht="13.8" customHeight="1" x14ac:dyDescent="0.3">
      <c r="A19" s="170" t="s">
        <v>11</v>
      </c>
      <c r="B19" s="329"/>
      <c r="C19" s="152">
        <v>0</v>
      </c>
      <c r="D19" s="153">
        <v>0</v>
      </c>
      <c r="E19" s="154">
        <f t="shared" si="0"/>
        <v>0</v>
      </c>
      <c r="F19" s="340" t="s">
        <v>7</v>
      </c>
      <c r="G19" s="341"/>
      <c r="H19" s="152">
        <v>0.2</v>
      </c>
      <c r="I19" s="153">
        <v>32</v>
      </c>
      <c r="J19" s="155">
        <f>H19*I19</f>
        <v>6.4</v>
      </c>
      <c r="K19" s="150"/>
      <c r="L19" s="172"/>
      <c r="M19" s="336" t="s">
        <v>386</v>
      </c>
      <c r="N19" s="187">
        <v>21</v>
      </c>
      <c r="O19" s="188" t="s">
        <v>252</v>
      </c>
    </row>
    <row r="20" spans="1:15" ht="14.25" customHeight="1" x14ac:dyDescent="0.3">
      <c r="A20" s="332" t="s">
        <v>50</v>
      </c>
      <c r="B20" s="151"/>
      <c r="C20" s="152">
        <v>1.4</v>
      </c>
      <c r="D20" s="153">
        <v>3.78</v>
      </c>
      <c r="E20" s="154">
        <f t="shared" si="0"/>
        <v>5.2919999999999998</v>
      </c>
      <c r="F20" s="340" t="s">
        <v>23</v>
      </c>
      <c r="G20" s="341"/>
      <c r="H20" s="152">
        <v>0.3</v>
      </c>
      <c r="I20" s="153">
        <v>32</v>
      </c>
      <c r="J20" s="155">
        <f>H20*I20</f>
        <v>9.6</v>
      </c>
      <c r="K20" s="150"/>
      <c r="L20" s="172"/>
      <c r="M20" s="336" t="s">
        <v>390</v>
      </c>
      <c r="N20" s="187">
        <v>18</v>
      </c>
      <c r="O20" s="188" t="s">
        <v>252</v>
      </c>
    </row>
    <row r="21" spans="1:15" ht="14.25" customHeight="1" x14ac:dyDescent="0.3">
      <c r="A21" s="332" t="s">
        <v>228</v>
      </c>
      <c r="B21" s="152">
        <v>0.5</v>
      </c>
      <c r="C21" s="152">
        <v>0.88</v>
      </c>
      <c r="D21" s="153">
        <v>16.8</v>
      </c>
      <c r="E21" s="154">
        <f t="shared" si="0"/>
        <v>14.784000000000001</v>
      </c>
      <c r="F21" s="340" t="s">
        <v>380</v>
      </c>
      <c r="G21" s="341"/>
      <c r="H21" s="152">
        <v>0</v>
      </c>
      <c r="I21" s="153">
        <v>0</v>
      </c>
      <c r="J21" s="155">
        <f t="shared" ref="J21" si="3">H21*I21</f>
        <v>0</v>
      </c>
      <c r="K21" s="150"/>
      <c r="L21" s="172"/>
      <c r="M21" s="336" t="s">
        <v>253</v>
      </c>
      <c r="N21" s="189">
        <f>21-N17</f>
        <v>16.118212060843181</v>
      </c>
      <c r="O21" s="188" t="s">
        <v>252</v>
      </c>
    </row>
    <row r="22" spans="1:15" ht="14.25" customHeight="1" x14ac:dyDescent="0.3">
      <c r="A22" s="332" t="s">
        <v>231</v>
      </c>
      <c r="B22" s="152">
        <v>0.5</v>
      </c>
      <c r="C22" s="152">
        <v>0.88</v>
      </c>
      <c r="D22" s="153">
        <v>6.96</v>
      </c>
      <c r="E22" s="154">
        <f t="shared" si="0"/>
        <v>6.1247999999999996</v>
      </c>
      <c r="F22" s="340" t="s">
        <v>383</v>
      </c>
      <c r="G22" s="341"/>
      <c r="H22" s="152">
        <v>0</v>
      </c>
      <c r="I22" s="153">
        <v>0</v>
      </c>
      <c r="J22" s="155">
        <f t="shared" ref="J22:J26" si="4">H22*I22</f>
        <v>0</v>
      </c>
      <c r="K22" s="150"/>
      <c r="L22" s="172"/>
      <c r="M22" s="336" t="s">
        <v>253</v>
      </c>
      <c r="N22" s="189">
        <f>N21-(N19-N20)</f>
        <v>13.118212060843181</v>
      </c>
      <c r="O22" s="188" t="s">
        <v>252</v>
      </c>
    </row>
    <row r="23" spans="1:15" ht="13.2" customHeight="1" x14ac:dyDescent="0.3">
      <c r="A23" s="332" t="s">
        <v>230</v>
      </c>
      <c r="B23" s="152">
        <v>0.5</v>
      </c>
      <c r="C23" s="152">
        <v>0.88</v>
      </c>
      <c r="D23" s="153">
        <v>2.89</v>
      </c>
      <c r="E23" s="154">
        <f t="shared" si="0"/>
        <v>2.5432000000000001</v>
      </c>
      <c r="F23" s="340" t="s">
        <v>381</v>
      </c>
      <c r="G23" s="341"/>
      <c r="H23" s="152">
        <v>0</v>
      </c>
      <c r="I23" s="153">
        <v>0</v>
      </c>
      <c r="J23" s="155">
        <f t="shared" ref="J23:J24" si="5">H23*I23</f>
        <v>0</v>
      </c>
      <c r="K23" s="150"/>
      <c r="L23" s="172"/>
      <c r="M23" s="336" t="s">
        <v>254</v>
      </c>
      <c r="N23" s="265">
        <f>'Tallinna kraadpäevad'!P18</f>
        <v>3434.1</v>
      </c>
      <c r="O23" s="188" t="s">
        <v>255</v>
      </c>
    </row>
    <row r="24" spans="1:15" ht="13.8" x14ac:dyDescent="0.3">
      <c r="A24" s="332" t="s">
        <v>229</v>
      </c>
      <c r="B24" s="157"/>
      <c r="C24" s="152">
        <v>0</v>
      </c>
      <c r="D24" s="153">
        <v>0</v>
      </c>
      <c r="E24" s="154">
        <f t="shared" si="0"/>
        <v>0</v>
      </c>
      <c r="F24" s="340" t="s">
        <v>382</v>
      </c>
      <c r="G24" s="341"/>
      <c r="H24" s="152">
        <v>0</v>
      </c>
      <c r="I24" s="153">
        <v>0</v>
      </c>
      <c r="J24" s="155">
        <f t="shared" si="5"/>
        <v>0</v>
      </c>
      <c r="K24" s="150"/>
      <c r="L24" s="172"/>
      <c r="M24" s="334" t="s">
        <v>254</v>
      </c>
      <c r="N24" s="187">
        <f>'Tallinna kraadpäevad'!P15</f>
        <v>2799.1</v>
      </c>
      <c r="O24" s="188" t="s">
        <v>255</v>
      </c>
    </row>
    <row r="25" spans="1:15" x14ac:dyDescent="0.25">
      <c r="A25" s="332"/>
      <c r="B25" s="157"/>
      <c r="C25" s="152">
        <v>0</v>
      </c>
      <c r="D25" s="153">
        <v>0</v>
      </c>
      <c r="E25" s="154">
        <f t="shared" ref="E25" si="6">C25*D25</f>
        <v>0</v>
      </c>
      <c r="F25" s="340" t="s">
        <v>51</v>
      </c>
      <c r="G25" s="341"/>
      <c r="H25" s="152">
        <v>0</v>
      </c>
      <c r="I25" s="153">
        <v>0</v>
      </c>
      <c r="J25" s="155">
        <f t="shared" si="4"/>
        <v>0</v>
      </c>
      <c r="K25" s="150"/>
      <c r="L25" s="172"/>
      <c r="M25" s="336" t="s">
        <v>385</v>
      </c>
      <c r="N25" s="265">
        <f>G28*N23*24*0.001+N15*(N23-N24)*24*0.001</f>
        <v>10385.64954468</v>
      </c>
      <c r="O25" s="188" t="s">
        <v>99</v>
      </c>
    </row>
    <row r="26" spans="1:15" x14ac:dyDescent="0.25">
      <c r="A26" s="173" t="s">
        <v>51</v>
      </c>
      <c r="B26" s="158"/>
      <c r="C26" s="152">
        <v>0</v>
      </c>
      <c r="D26" s="153">
        <v>0</v>
      </c>
      <c r="E26" s="154">
        <f t="shared" si="0"/>
        <v>0</v>
      </c>
      <c r="F26" s="340" t="s">
        <v>51</v>
      </c>
      <c r="G26" s="341"/>
      <c r="H26" s="152">
        <v>0</v>
      </c>
      <c r="I26" s="153">
        <v>0</v>
      </c>
      <c r="J26" s="155">
        <f t="shared" si="4"/>
        <v>0</v>
      </c>
      <c r="K26" s="150"/>
      <c r="L26" s="172"/>
      <c r="M26" s="336" t="s">
        <v>389</v>
      </c>
      <c r="N26" s="335">
        <f>N15*N24*24*0.001</f>
        <v>867.69368078399987</v>
      </c>
      <c r="O26" s="188" t="s">
        <v>99</v>
      </c>
    </row>
    <row r="27" spans="1:15" ht="15.6" x14ac:dyDescent="0.3">
      <c r="A27" s="174" t="s">
        <v>14</v>
      </c>
      <c r="B27" s="159"/>
      <c r="C27" s="360" t="s">
        <v>223</v>
      </c>
      <c r="D27" s="360"/>
      <c r="E27" s="160">
        <f>SUM(E14:E26)</f>
        <v>70.043400000000005</v>
      </c>
      <c r="F27" s="361" t="s">
        <v>224</v>
      </c>
      <c r="G27" s="360"/>
      <c r="H27" s="360"/>
      <c r="I27" s="360"/>
      <c r="J27" s="161">
        <f>SUM(J14:J26)</f>
        <v>28.746000000000002</v>
      </c>
      <c r="K27" s="331" t="s">
        <v>225</v>
      </c>
      <c r="L27" s="339">
        <f>1005*1.2*L18</f>
        <v>24.833549999999999</v>
      </c>
      <c r="M27" s="336" t="s">
        <v>387</v>
      </c>
      <c r="N27" s="189">
        <f>N25/G30</f>
        <v>81.45607486023529</v>
      </c>
      <c r="O27" s="188" t="s">
        <v>256</v>
      </c>
    </row>
    <row r="28" spans="1:15" ht="15" customHeight="1" x14ac:dyDescent="0.3">
      <c r="A28" s="349" t="s">
        <v>76</v>
      </c>
      <c r="B28" s="350"/>
      <c r="C28" s="350"/>
      <c r="D28" s="350"/>
      <c r="E28" s="350"/>
      <c r="F28" s="162" t="s">
        <v>226</v>
      </c>
      <c r="G28" s="351">
        <f>SUM(E27,J27,L27)</f>
        <v>123.62295</v>
      </c>
      <c r="H28" s="352"/>
      <c r="I28" s="352"/>
      <c r="J28" s="352"/>
      <c r="K28" s="352"/>
      <c r="L28" s="353"/>
      <c r="M28" s="336" t="s">
        <v>388</v>
      </c>
      <c r="N28" s="189">
        <f>N26/G30</f>
        <v>6.8054406335999991</v>
      </c>
      <c r="O28" s="188" t="s">
        <v>256</v>
      </c>
    </row>
    <row r="29" spans="1:15" x14ac:dyDescent="0.25">
      <c r="A29" s="175" t="s">
        <v>77</v>
      </c>
      <c r="B29" s="330"/>
      <c r="C29" s="330"/>
      <c r="D29" s="330"/>
      <c r="E29" s="330"/>
      <c r="F29" s="162"/>
      <c r="G29" s="366">
        <f>G28/L16</f>
        <v>0.41691268717118579</v>
      </c>
      <c r="H29" s="367"/>
      <c r="I29" s="367"/>
      <c r="J29" s="367"/>
      <c r="K29" s="367"/>
      <c r="L29" s="368"/>
    </row>
    <row r="30" spans="1:15" ht="16.8" x14ac:dyDescent="0.25">
      <c r="A30" s="344" t="s">
        <v>15</v>
      </c>
      <c r="B30" s="345"/>
      <c r="C30" s="345"/>
      <c r="D30" s="345"/>
      <c r="E30" s="345"/>
      <c r="F30" s="163" t="s">
        <v>227</v>
      </c>
      <c r="G30" s="346">
        <f>'LISA 3'!D7</f>
        <v>127.5</v>
      </c>
      <c r="H30" s="347"/>
      <c r="I30" s="347"/>
      <c r="J30" s="347"/>
      <c r="K30" s="347"/>
      <c r="L30" s="348"/>
    </row>
    <row r="31" spans="1:15" ht="36.75" customHeight="1" thickBot="1" x14ac:dyDescent="0.3">
      <c r="A31" s="355" t="s">
        <v>45</v>
      </c>
      <c r="B31" s="356"/>
      <c r="C31" s="356"/>
      <c r="D31" s="356"/>
      <c r="E31" s="356"/>
      <c r="F31" s="176" t="s">
        <v>218</v>
      </c>
      <c r="G31" s="357">
        <f>G28/G30</f>
        <v>0.96959176470588238</v>
      </c>
      <c r="H31" s="358"/>
      <c r="I31" s="358"/>
      <c r="J31" s="358"/>
      <c r="K31" s="358"/>
      <c r="L31" s="359"/>
    </row>
    <row r="32" spans="1:15" x14ac:dyDescent="0.25">
      <c r="A32" s="135" t="s">
        <v>204</v>
      </c>
      <c r="B32" s="135"/>
      <c r="C32" s="115" t="s">
        <v>203</v>
      </c>
      <c r="D32" s="115" t="s">
        <v>202</v>
      </c>
      <c r="E32" s="116" t="s">
        <v>201</v>
      </c>
      <c r="F32" s="115" t="s">
        <v>200</v>
      </c>
      <c r="G32" s="164" t="s">
        <v>199</v>
      </c>
      <c r="H32" s="115"/>
      <c r="I32" s="88"/>
      <c r="J32" s="88"/>
      <c r="K32" s="88"/>
      <c r="L32" s="88"/>
    </row>
    <row r="33" spans="1:16" x14ac:dyDescent="0.25">
      <c r="A33" s="104"/>
      <c r="B33" s="104"/>
      <c r="C33" s="115" t="s">
        <v>195</v>
      </c>
      <c r="D33" s="115" t="s">
        <v>182</v>
      </c>
      <c r="E33" s="115" t="s">
        <v>195</v>
      </c>
      <c r="F33" s="115" t="s">
        <v>198</v>
      </c>
      <c r="G33" s="115" t="s">
        <v>197</v>
      </c>
      <c r="H33" s="115" t="s">
        <v>196</v>
      </c>
      <c r="I33" s="88"/>
      <c r="J33" s="88"/>
      <c r="K33" s="88"/>
      <c r="L33" s="88"/>
    </row>
    <row r="34" spans="1:16" ht="15.6" x14ac:dyDescent="0.25">
      <c r="A34" s="104"/>
      <c r="B34" s="104"/>
      <c r="C34" s="115"/>
      <c r="D34" s="115" t="s">
        <v>195</v>
      </c>
      <c r="E34" s="115"/>
      <c r="F34" s="104"/>
      <c r="G34" s="115" t="s">
        <v>194</v>
      </c>
      <c r="H34" s="115" t="s">
        <v>193</v>
      </c>
      <c r="I34" s="88"/>
      <c r="J34" s="88"/>
      <c r="K34" s="88"/>
      <c r="L34" s="88"/>
    </row>
    <row r="35" spans="1:16" ht="15.6" x14ac:dyDescent="0.25">
      <c r="A35" s="84"/>
      <c r="B35" s="84"/>
      <c r="C35" s="114" t="s">
        <v>192</v>
      </c>
      <c r="D35" s="114" t="s">
        <v>191</v>
      </c>
      <c r="E35" s="114" t="s">
        <v>190</v>
      </c>
      <c r="F35" s="96" t="s">
        <v>189</v>
      </c>
      <c r="G35" s="96" t="s">
        <v>155</v>
      </c>
      <c r="H35" s="96" t="s">
        <v>188</v>
      </c>
      <c r="I35" s="88"/>
      <c r="J35" s="88"/>
      <c r="K35" s="88"/>
      <c r="M35" s="276"/>
      <c r="N35" s="325"/>
      <c r="O35" s="326"/>
      <c r="P35" s="104"/>
    </row>
    <row r="36" spans="1:16" x14ac:dyDescent="0.25">
      <c r="A36" s="140" t="s">
        <v>361</v>
      </c>
      <c r="B36" s="140"/>
      <c r="C36" s="113" t="s">
        <v>360</v>
      </c>
      <c r="D36" s="319" t="s">
        <v>372</v>
      </c>
      <c r="E36" s="333" t="s">
        <v>384</v>
      </c>
      <c r="F36" s="262">
        <f>0.3/0.2</f>
        <v>1.4999999999999998</v>
      </c>
      <c r="G36" s="86">
        <v>80</v>
      </c>
      <c r="H36" s="86">
        <v>5</v>
      </c>
      <c r="I36" s="88"/>
      <c r="J36" s="88"/>
      <c r="K36" s="88"/>
      <c r="L36" s="88"/>
      <c r="M36" s="276"/>
      <c r="N36" s="325"/>
      <c r="O36" s="326"/>
      <c r="P36" s="104"/>
    </row>
    <row r="37" spans="1:16" x14ac:dyDescent="0.25">
      <c r="A37" s="140"/>
      <c r="B37" s="140"/>
      <c r="C37" s="86"/>
      <c r="D37" s="86"/>
      <c r="E37" s="86"/>
      <c r="F37" s="86"/>
      <c r="G37" s="86"/>
      <c r="H37" s="86"/>
      <c r="I37" s="88"/>
      <c r="J37" s="88"/>
      <c r="K37" s="88"/>
      <c r="L37" s="88"/>
    </row>
    <row r="38" spans="1:16" x14ac:dyDescent="0.25">
      <c r="A38" s="137" t="s">
        <v>51</v>
      </c>
      <c r="B38" s="137"/>
      <c r="C38" s="90"/>
      <c r="D38" s="90"/>
      <c r="E38" s="90"/>
      <c r="F38" s="90"/>
      <c r="G38" s="90"/>
      <c r="H38" s="90"/>
      <c r="I38" s="88"/>
      <c r="J38" s="88"/>
      <c r="K38" s="88"/>
      <c r="L38" s="88"/>
    </row>
    <row r="39" spans="1:16" x14ac:dyDescent="0.25">
      <c r="A39" s="110" t="s">
        <v>187</v>
      </c>
      <c r="B39" s="139"/>
      <c r="C39" s="88"/>
      <c r="D39" s="88"/>
      <c r="E39" s="88"/>
      <c r="F39" s="88"/>
      <c r="G39" s="88"/>
      <c r="H39" s="88"/>
      <c r="I39" s="88"/>
      <c r="J39" s="88"/>
      <c r="K39" s="88"/>
      <c r="L39" s="88"/>
    </row>
    <row r="40" spans="1:16" ht="15.6" x14ac:dyDescent="0.25">
      <c r="A40" s="133" t="s">
        <v>88</v>
      </c>
      <c r="B40" s="133"/>
      <c r="C40" s="136" t="s">
        <v>186</v>
      </c>
      <c r="D40" s="136" t="s">
        <v>185</v>
      </c>
      <c r="E40" s="136" t="s">
        <v>184</v>
      </c>
      <c r="F40" s="136" t="s">
        <v>183</v>
      </c>
      <c r="G40" s="88"/>
      <c r="H40" s="88"/>
      <c r="I40" s="88"/>
      <c r="J40" s="88"/>
      <c r="K40" s="88"/>
      <c r="L40" s="88"/>
    </row>
    <row r="41" spans="1:16" x14ac:dyDescent="0.25">
      <c r="A41" s="104"/>
      <c r="B41" s="104"/>
      <c r="C41" s="116" t="s">
        <v>182</v>
      </c>
      <c r="D41" s="116" t="s">
        <v>181</v>
      </c>
      <c r="E41" s="116" t="s">
        <v>180</v>
      </c>
      <c r="F41" s="116" t="s">
        <v>179</v>
      </c>
      <c r="G41" s="88"/>
      <c r="H41" s="88"/>
      <c r="I41" s="88"/>
      <c r="J41" s="88"/>
      <c r="K41" s="88"/>
      <c r="L41" s="88"/>
    </row>
    <row r="42" spans="1:16" ht="15.6" x14ac:dyDescent="0.25">
      <c r="A42" s="84"/>
      <c r="B42" s="84"/>
      <c r="C42" s="138" t="s">
        <v>53</v>
      </c>
      <c r="D42" s="138" t="s">
        <v>178</v>
      </c>
      <c r="E42" s="138" t="s">
        <v>177</v>
      </c>
      <c r="F42" s="114" t="s">
        <v>176</v>
      </c>
      <c r="G42" s="88"/>
      <c r="H42" s="88"/>
      <c r="I42" s="88"/>
      <c r="J42" s="88"/>
      <c r="K42" s="88"/>
      <c r="L42" s="88"/>
    </row>
    <row r="43" spans="1:16" x14ac:dyDescent="0.25">
      <c r="A43" s="89" t="s">
        <v>371</v>
      </c>
      <c r="B43" s="89"/>
      <c r="C43" s="86">
        <v>0.85</v>
      </c>
      <c r="D43" s="86">
        <v>0.97</v>
      </c>
      <c r="E43" s="320" t="s">
        <v>362</v>
      </c>
      <c r="F43" s="86">
        <v>1</v>
      </c>
      <c r="G43" s="88"/>
      <c r="H43" s="88"/>
      <c r="I43" s="88"/>
      <c r="J43" s="88"/>
      <c r="K43" s="88"/>
      <c r="L43" s="88"/>
    </row>
    <row r="44" spans="1:16" x14ac:dyDescent="0.25">
      <c r="A44" s="89" t="s">
        <v>370</v>
      </c>
      <c r="B44" s="89"/>
      <c r="C44" s="86">
        <v>0.85</v>
      </c>
      <c r="D44" s="86"/>
      <c r="E44" s="86"/>
      <c r="F44" s="86"/>
      <c r="G44" s="88"/>
      <c r="H44" s="88"/>
      <c r="I44" s="88"/>
      <c r="J44" s="88"/>
      <c r="K44" s="88"/>
      <c r="L44" s="88"/>
    </row>
    <row r="45" spans="1:16" x14ac:dyDescent="0.25">
      <c r="B45" s="89"/>
      <c r="C45" s="86"/>
      <c r="D45" s="86"/>
      <c r="E45" s="86"/>
      <c r="F45" s="86"/>
      <c r="G45" s="88"/>
      <c r="H45" s="88"/>
      <c r="I45" s="139"/>
      <c r="J45" s="88"/>
      <c r="K45" s="88"/>
      <c r="L45" s="88"/>
    </row>
    <row r="46" spans="1:16" x14ac:dyDescent="0.25">
      <c r="A46" s="137" t="s">
        <v>51</v>
      </c>
      <c r="B46" s="137"/>
      <c r="C46" s="90"/>
      <c r="D46" s="90"/>
      <c r="E46" s="90"/>
      <c r="F46" s="90"/>
      <c r="G46" s="88"/>
      <c r="H46" s="88"/>
      <c r="I46" s="139"/>
      <c r="J46" s="88"/>
      <c r="K46" s="88"/>
      <c r="L46" s="88"/>
    </row>
    <row r="47" spans="1:16" x14ac:dyDescent="0.25">
      <c r="A47" s="110" t="s">
        <v>175</v>
      </c>
      <c r="B47" s="110"/>
      <c r="C47" s="88"/>
      <c r="D47" s="88"/>
      <c r="E47" s="88"/>
      <c r="F47" s="88"/>
      <c r="G47" s="88"/>
      <c r="H47" s="88"/>
      <c r="I47" s="88"/>
      <c r="J47" s="88"/>
      <c r="K47" s="88"/>
      <c r="L47" s="88"/>
    </row>
    <row r="48" spans="1:16" x14ac:dyDescent="0.25">
      <c r="A48" s="110" t="s">
        <v>174</v>
      </c>
      <c r="B48" s="110"/>
      <c r="C48" s="88"/>
      <c r="D48" s="88"/>
      <c r="E48" s="88"/>
      <c r="F48" s="88"/>
      <c r="G48" s="88"/>
      <c r="H48" s="88"/>
      <c r="I48" s="88"/>
      <c r="J48" s="88"/>
      <c r="K48" s="88"/>
      <c r="L48" s="88"/>
    </row>
    <row r="49" spans="1:12" x14ac:dyDescent="0.25">
      <c r="A49" s="133" t="s">
        <v>87</v>
      </c>
      <c r="B49" s="133"/>
      <c r="C49" s="109" t="s">
        <v>173</v>
      </c>
      <c r="D49" s="93"/>
      <c r="E49" s="88"/>
      <c r="F49" s="88"/>
      <c r="G49" s="88"/>
      <c r="H49" s="88"/>
      <c r="I49" s="88"/>
      <c r="J49" s="88"/>
      <c r="K49" s="88"/>
      <c r="L49" s="88"/>
    </row>
    <row r="50" spans="1:12" x14ac:dyDescent="0.25">
      <c r="A50" s="84"/>
      <c r="B50" s="84"/>
      <c r="C50" s="114" t="s">
        <v>172</v>
      </c>
      <c r="D50" s="114"/>
      <c r="E50" s="88"/>
      <c r="F50" s="88"/>
      <c r="G50" s="88"/>
      <c r="H50" s="88"/>
      <c r="I50" s="88"/>
      <c r="J50" s="88"/>
      <c r="K50" s="88"/>
      <c r="L50" s="88"/>
    </row>
    <row r="51" spans="1:12" x14ac:dyDescent="0.25">
      <c r="A51" s="89" t="s">
        <v>171</v>
      </c>
      <c r="B51" s="89"/>
      <c r="C51" s="86"/>
      <c r="D51" s="86"/>
      <c r="E51" s="88"/>
      <c r="F51" s="88"/>
      <c r="G51" s="88"/>
      <c r="H51" s="88"/>
      <c r="I51" s="88"/>
      <c r="J51" s="88"/>
      <c r="K51" s="88"/>
      <c r="L51" s="88"/>
    </row>
    <row r="52" spans="1:12" x14ac:dyDescent="0.25">
      <c r="A52" s="89" t="s">
        <v>170</v>
      </c>
      <c r="B52" s="89"/>
      <c r="C52" s="86"/>
      <c r="D52" s="86"/>
      <c r="E52" s="88"/>
      <c r="F52" s="88"/>
      <c r="G52" s="88"/>
      <c r="H52" s="88"/>
      <c r="I52" s="88"/>
      <c r="J52" s="88"/>
      <c r="K52" s="88"/>
      <c r="L52" s="88"/>
    </row>
    <row r="53" spans="1:12" x14ac:dyDescent="0.25">
      <c r="A53" s="137" t="s">
        <v>51</v>
      </c>
      <c r="B53" s="137"/>
      <c r="C53" s="90"/>
      <c r="D53" s="90"/>
      <c r="E53" s="88"/>
      <c r="F53" s="88"/>
      <c r="G53" s="88"/>
      <c r="H53" s="88"/>
      <c r="I53" s="88"/>
      <c r="J53" s="88"/>
      <c r="K53" s="88"/>
      <c r="L53" s="88"/>
    </row>
    <row r="54" spans="1:12" x14ac:dyDescent="0.25">
      <c r="A54" s="133" t="s">
        <v>169</v>
      </c>
      <c r="B54" s="133"/>
      <c r="C54" s="97" t="s">
        <v>144</v>
      </c>
      <c r="D54" s="97" t="s">
        <v>144</v>
      </c>
      <c r="E54" s="136" t="s">
        <v>168</v>
      </c>
      <c r="F54" s="88"/>
      <c r="G54" s="88"/>
      <c r="H54" s="88"/>
      <c r="I54" s="110"/>
      <c r="J54" s="88"/>
      <c r="K54" s="88"/>
      <c r="L54" s="88"/>
    </row>
    <row r="55" spans="1:12" x14ac:dyDescent="0.25">
      <c r="A55" s="135" t="s">
        <v>167</v>
      </c>
      <c r="B55" s="135"/>
      <c r="C55" s="115" t="s">
        <v>166</v>
      </c>
      <c r="D55" s="115" t="s">
        <v>165</v>
      </c>
      <c r="E55" s="116" t="s">
        <v>164</v>
      </c>
      <c r="F55" s="88"/>
      <c r="G55" s="88"/>
      <c r="H55" s="88"/>
      <c r="I55" s="110"/>
      <c r="J55" s="88"/>
      <c r="K55" s="88"/>
      <c r="L55" s="88"/>
    </row>
    <row r="56" spans="1:12" ht="15.6" x14ac:dyDescent="0.25">
      <c r="A56" s="135"/>
      <c r="B56" s="135"/>
      <c r="C56" s="116" t="s">
        <v>163</v>
      </c>
      <c r="D56" s="115" t="s">
        <v>162</v>
      </c>
      <c r="E56" s="134" t="s">
        <v>162</v>
      </c>
      <c r="F56" s="88"/>
      <c r="G56" s="88"/>
      <c r="H56" s="88"/>
      <c r="I56" s="110"/>
      <c r="J56" s="88"/>
      <c r="K56" s="88"/>
      <c r="L56" s="88"/>
    </row>
    <row r="57" spans="1:12" x14ac:dyDescent="0.25">
      <c r="A57" s="100"/>
      <c r="B57" s="100"/>
      <c r="C57" s="132"/>
      <c r="D57" s="132"/>
      <c r="E57" s="132"/>
      <c r="F57" s="88"/>
      <c r="G57" s="88"/>
      <c r="H57" s="88"/>
      <c r="I57" s="110"/>
      <c r="J57" s="88"/>
      <c r="K57" s="88"/>
      <c r="L57" s="88"/>
    </row>
    <row r="58" spans="1:12" x14ac:dyDescent="0.25">
      <c r="A58" s="110"/>
      <c r="B58" s="110"/>
      <c r="C58" s="88"/>
      <c r="D58" s="88"/>
      <c r="E58" s="88"/>
      <c r="F58" s="88"/>
      <c r="G58" s="88"/>
      <c r="H58" s="88"/>
      <c r="I58" s="110"/>
      <c r="J58" s="88"/>
      <c r="K58" s="88"/>
      <c r="L58" s="88"/>
    </row>
    <row r="59" spans="1:12" x14ac:dyDescent="0.25">
      <c r="A59" s="133" t="s">
        <v>161</v>
      </c>
      <c r="B59" s="133"/>
      <c r="C59" s="97" t="s">
        <v>96</v>
      </c>
      <c r="D59" s="97" t="s">
        <v>94</v>
      </c>
      <c r="E59" s="97" t="s">
        <v>95</v>
      </c>
      <c r="F59" s="97" t="s">
        <v>160</v>
      </c>
      <c r="G59" s="97" t="s">
        <v>159</v>
      </c>
      <c r="H59" s="97"/>
      <c r="I59" s="88"/>
      <c r="J59" s="88"/>
      <c r="K59" s="88"/>
      <c r="L59" s="88"/>
    </row>
    <row r="60" spans="1:12" x14ac:dyDescent="0.25">
      <c r="A60" s="104"/>
      <c r="B60" s="104"/>
      <c r="C60" s="115"/>
      <c r="D60" s="115"/>
      <c r="E60" s="115"/>
      <c r="F60" s="115"/>
      <c r="G60" s="115" t="s">
        <v>158</v>
      </c>
      <c r="H60" s="115" t="s">
        <v>157</v>
      </c>
      <c r="I60" s="88"/>
      <c r="J60" s="88"/>
      <c r="K60" s="88"/>
      <c r="L60" s="88"/>
    </row>
    <row r="61" spans="1:12" ht="15.6" x14ac:dyDescent="0.25">
      <c r="A61" s="84"/>
      <c r="B61" s="84"/>
      <c r="C61" s="96" t="s">
        <v>156</v>
      </c>
      <c r="D61" s="96" t="s">
        <v>156</v>
      </c>
      <c r="E61" s="96" t="s">
        <v>156</v>
      </c>
      <c r="F61" s="96" t="s">
        <v>155</v>
      </c>
      <c r="G61" s="96" t="s">
        <v>154</v>
      </c>
      <c r="H61" s="96" t="s">
        <v>153</v>
      </c>
      <c r="I61" s="88"/>
      <c r="J61" s="88"/>
      <c r="K61" s="88"/>
      <c r="L61" s="88"/>
    </row>
    <row r="62" spans="1:12" x14ac:dyDescent="0.25">
      <c r="A62" s="132"/>
      <c r="B62" s="132"/>
      <c r="C62" s="131">
        <v>2</v>
      </c>
      <c r="D62" s="131">
        <v>2.4</v>
      </c>
      <c r="E62" s="131">
        <v>8</v>
      </c>
      <c r="F62" s="131">
        <v>0.6</v>
      </c>
      <c r="G62" s="131">
        <v>7</v>
      </c>
      <c r="H62" s="131">
        <v>24</v>
      </c>
      <c r="I62" s="88"/>
      <c r="J62" s="88"/>
      <c r="K62" s="88"/>
      <c r="L62" s="88"/>
    </row>
    <row r="63" spans="1:12" x14ac:dyDescent="0.25">
      <c r="A63" s="88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</row>
    <row r="64" spans="1:12" x14ac:dyDescent="0.25">
      <c r="A64" s="87"/>
      <c r="B64" s="87"/>
      <c r="C64" s="86"/>
      <c r="D64" s="86"/>
      <c r="E64" s="86"/>
      <c r="F64" s="86"/>
      <c r="G64" s="86"/>
      <c r="H64" s="86"/>
      <c r="I64" s="88"/>
      <c r="J64" s="88"/>
      <c r="K64" s="88"/>
      <c r="L64" s="88"/>
    </row>
    <row r="65" spans="1:18" x14ac:dyDescent="0.25">
      <c r="A65" s="85" t="s">
        <v>65</v>
      </c>
      <c r="B65" s="85"/>
      <c r="C65" s="84"/>
      <c r="D65" s="85" t="s">
        <v>66</v>
      </c>
      <c r="E65" s="84"/>
      <c r="F65" s="84"/>
      <c r="G65" s="85" t="s">
        <v>67</v>
      </c>
      <c r="H65" s="84"/>
      <c r="I65" s="88"/>
      <c r="J65" s="88"/>
      <c r="K65" s="88"/>
      <c r="L65" s="88"/>
    </row>
    <row r="66" spans="1:18" x14ac:dyDescent="0.25">
      <c r="A66" s="88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</row>
    <row r="67" spans="1:18" x14ac:dyDescent="0.25">
      <c r="A67" s="88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276"/>
      <c r="N67" s="276"/>
      <c r="O67" s="276"/>
      <c r="P67" s="276"/>
      <c r="Q67" s="276"/>
      <c r="R67" s="276"/>
    </row>
    <row r="68" spans="1:18" x14ac:dyDescent="0.25">
      <c r="B68" s="276"/>
      <c r="C68" s="276"/>
      <c r="D68" s="276"/>
      <c r="E68" s="276"/>
      <c r="F68" s="276"/>
      <c r="G68" s="276"/>
      <c r="H68" s="276"/>
      <c r="I68" s="276"/>
      <c r="J68" s="276"/>
      <c r="K68" s="276"/>
      <c r="L68" s="276"/>
      <c r="M68" s="276"/>
      <c r="N68" s="276"/>
      <c r="O68" s="276"/>
      <c r="P68" s="276"/>
      <c r="Q68" s="276"/>
      <c r="R68" s="276"/>
    </row>
    <row r="69" spans="1:18" x14ac:dyDescent="0.25">
      <c r="B69" s="276"/>
      <c r="C69" s="276"/>
      <c r="D69" s="276"/>
      <c r="E69" s="276"/>
      <c r="F69" s="276"/>
      <c r="G69" s="276"/>
      <c r="H69" s="276"/>
      <c r="I69" s="276"/>
      <c r="J69" s="277"/>
      <c r="K69" s="183"/>
      <c r="L69" s="183"/>
      <c r="M69" s="183"/>
      <c r="N69" s="183"/>
      <c r="O69" s="276"/>
      <c r="P69" s="276"/>
      <c r="Q69" s="276"/>
      <c r="R69" s="276"/>
    </row>
    <row r="70" spans="1:18" x14ac:dyDescent="0.25">
      <c r="B70" s="278"/>
      <c r="C70" s="182"/>
      <c r="D70" s="182"/>
      <c r="E70" s="182"/>
      <c r="F70" s="182"/>
      <c r="G70" s="182"/>
      <c r="H70" s="279"/>
      <c r="I70" s="279"/>
      <c r="J70" s="183"/>
      <c r="K70" s="183"/>
      <c r="L70" s="183"/>
      <c r="M70" s="184"/>
      <c r="N70" s="183"/>
      <c r="O70" s="279"/>
      <c r="P70" s="279"/>
      <c r="Q70" s="279"/>
      <c r="R70" s="279"/>
    </row>
    <row r="71" spans="1:18" x14ac:dyDescent="0.25">
      <c r="B71" s="182"/>
      <c r="C71" s="182"/>
      <c r="D71" s="182"/>
      <c r="E71" s="280"/>
      <c r="F71" s="280"/>
      <c r="G71" s="182"/>
      <c r="H71" s="279"/>
      <c r="I71" s="279"/>
      <c r="J71" s="183"/>
      <c r="K71" s="183"/>
      <c r="L71" s="183"/>
      <c r="M71" s="183"/>
      <c r="N71" s="183"/>
      <c r="O71" s="279"/>
      <c r="P71" s="279"/>
      <c r="Q71" s="279"/>
      <c r="R71" s="279"/>
    </row>
    <row r="72" spans="1:18" x14ac:dyDescent="0.25">
      <c r="B72" s="182"/>
      <c r="C72" s="182"/>
      <c r="D72" s="182"/>
      <c r="E72" s="182"/>
      <c r="F72" s="281"/>
      <c r="G72" s="182"/>
      <c r="H72" s="279"/>
      <c r="I72" s="279"/>
      <c r="J72" s="183"/>
      <c r="K72" s="183"/>
      <c r="L72" s="185"/>
      <c r="M72" s="185"/>
      <c r="N72" s="282"/>
      <c r="O72" s="279"/>
      <c r="P72" s="279"/>
      <c r="Q72" s="279"/>
      <c r="R72" s="279"/>
    </row>
    <row r="73" spans="1:18" x14ac:dyDescent="0.25">
      <c r="B73" s="182"/>
      <c r="C73" s="280"/>
      <c r="D73" s="283"/>
      <c r="E73" s="283"/>
      <c r="F73" s="284"/>
      <c r="G73" s="182"/>
      <c r="H73" s="279"/>
      <c r="I73" s="279"/>
      <c r="J73" s="183"/>
      <c r="K73" s="183"/>
      <c r="L73" s="185"/>
      <c r="M73" s="285"/>
      <c r="N73" s="282"/>
      <c r="O73" s="279"/>
      <c r="P73" s="279"/>
      <c r="Q73" s="279"/>
      <c r="R73" s="279"/>
    </row>
    <row r="74" spans="1:18" x14ac:dyDescent="0.25">
      <c r="B74" s="182"/>
      <c r="C74" s="280"/>
      <c r="D74" s="283"/>
      <c r="E74" s="283"/>
      <c r="F74" s="286"/>
      <c r="G74" s="182"/>
      <c r="H74" s="279"/>
      <c r="I74" s="279"/>
      <c r="J74" s="183"/>
      <c r="K74" s="276"/>
      <c r="L74" s="287"/>
      <c r="M74" s="283"/>
      <c r="N74" s="282"/>
      <c r="O74" s="279"/>
      <c r="P74" s="279"/>
      <c r="Q74" s="279"/>
      <c r="R74" s="279"/>
    </row>
    <row r="75" spans="1:18" x14ac:dyDescent="0.25">
      <c r="B75" s="182"/>
      <c r="C75" s="280"/>
      <c r="D75" s="283"/>
      <c r="E75" s="283"/>
      <c r="F75" s="286"/>
      <c r="G75" s="182"/>
      <c r="H75" s="279"/>
      <c r="I75" s="279"/>
      <c r="J75" s="183"/>
      <c r="K75" s="183"/>
      <c r="L75" s="185"/>
      <c r="M75" s="185"/>
      <c r="N75" s="282"/>
      <c r="O75" s="279"/>
      <c r="P75" s="279"/>
      <c r="Q75" s="279"/>
      <c r="R75" s="279"/>
    </row>
    <row r="76" spans="1:18" x14ac:dyDescent="0.25">
      <c r="B76" s="182"/>
      <c r="C76" s="280"/>
      <c r="D76" s="283"/>
      <c r="E76" s="283"/>
      <c r="F76" s="284"/>
      <c r="G76" s="182"/>
      <c r="H76" s="279"/>
      <c r="I76" s="279"/>
      <c r="J76" s="183"/>
      <c r="K76" s="183"/>
      <c r="L76" s="185"/>
      <c r="M76" s="185"/>
      <c r="N76" s="282"/>
      <c r="O76" s="279"/>
      <c r="P76" s="279"/>
      <c r="Q76" s="279"/>
      <c r="R76" s="279"/>
    </row>
    <row r="77" spans="1:18" x14ac:dyDescent="0.25">
      <c r="B77" s="182"/>
      <c r="C77" s="288"/>
      <c r="D77" s="182"/>
      <c r="E77" s="182"/>
      <c r="F77" s="289"/>
      <c r="G77" s="182"/>
      <c r="H77" s="279"/>
      <c r="I77" s="279"/>
      <c r="J77" s="183"/>
      <c r="K77" s="186"/>
      <c r="L77" s="290"/>
      <c r="M77" s="290"/>
      <c r="N77" s="291"/>
      <c r="O77" s="279"/>
      <c r="P77" s="279"/>
      <c r="Q77" s="279"/>
      <c r="R77" s="279"/>
    </row>
    <row r="78" spans="1:18" x14ac:dyDescent="0.25">
      <c r="B78" s="182"/>
      <c r="C78" s="182"/>
      <c r="D78" s="182"/>
      <c r="E78" s="280"/>
      <c r="F78" s="292"/>
      <c r="G78" s="280"/>
      <c r="H78" s="279"/>
      <c r="I78" s="279"/>
      <c r="J78" s="183"/>
      <c r="K78" s="183"/>
      <c r="L78" s="185"/>
      <c r="M78" s="185"/>
      <c r="N78" s="282"/>
      <c r="O78" s="279"/>
      <c r="P78" s="279"/>
      <c r="Q78" s="279"/>
      <c r="R78" s="279"/>
    </row>
    <row r="79" spans="1:18" x14ac:dyDescent="0.25">
      <c r="B79" s="182"/>
      <c r="C79" s="182"/>
      <c r="D79" s="182"/>
      <c r="E79" s="280"/>
      <c r="F79" s="292"/>
      <c r="G79" s="280"/>
      <c r="H79" s="279"/>
      <c r="I79" s="279"/>
      <c r="J79" s="183"/>
      <c r="K79" s="183"/>
      <c r="L79" s="185"/>
      <c r="M79" s="185"/>
      <c r="N79" s="282"/>
      <c r="O79" s="279"/>
      <c r="P79" s="279"/>
      <c r="Q79" s="279"/>
      <c r="R79" s="279"/>
    </row>
    <row r="80" spans="1:18" x14ac:dyDescent="0.25">
      <c r="B80" s="182"/>
      <c r="C80" s="182"/>
      <c r="D80" s="182"/>
      <c r="E80" s="280"/>
      <c r="F80" s="293"/>
      <c r="G80" s="182"/>
      <c r="H80" s="279"/>
      <c r="I80" s="279"/>
      <c r="J80" s="183"/>
      <c r="K80" s="186"/>
      <c r="L80" s="183"/>
      <c r="M80" s="183"/>
      <c r="N80" s="183"/>
      <c r="O80" s="279"/>
      <c r="P80" s="279"/>
      <c r="Q80" s="279"/>
      <c r="R80" s="279"/>
    </row>
    <row r="81" spans="2:18" x14ac:dyDescent="0.25">
      <c r="B81" s="182"/>
      <c r="C81" s="182"/>
      <c r="D81" s="182"/>
      <c r="E81" s="294"/>
      <c r="F81" s="295"/>
      <c r="G81" s="182"/>
      <c r="H81" s="279"/>
      <c r="I81" s="279"/>
      <c r="J81" s="183"/>
      <c r="K81" s="183"/>
      <c r="L81" s="183"/>
      <c r="M81" s="184"/>
      <c r="N81" s="282"/>
      <c r="O81" s="183"/>
      <c r="P81" s="279"/>
      <c r="Q81" s="279"/>
      <c r="R81" s="279"/>
    </row>
    <row r="82" spans="2:18" x14ac:dyDescent="0.25">
      <c r="B82" s="182"/>
      <c r="C82" s="182"/>
      <c r="D82" s="182"/>
      <c r="E82" s="294"/>
      <c r="F82" s="293"/>
      <c r="G82" s="280"/>
      <c r="H82" s="279"/>
      <c r="I82" s="279"/>
      <c r="J82" s="276"/>
      <c r="K82" s="276"/>
      <c r="L82" s="276"/>
      <c r="M82" s="276"/>
      <c r="N82" s="276"/>
      <c r="O82" s="183"/>
      <c r="P82" s="279"/>
      <c r="Q82" s="279"/>
      <c r="R82" s="279"/>
    </row>
    <row r="83" spans="2:18" ht="13.8" x14ac:dyDescent="0.3">
      <c r="B83" s="182"/>
      <c r="C83" s="182"/>
      <c r="D83" s="182"/>
      <c r="E83" s="296"/>
      <c r="F83" s="297"/>
      <c r="G83" s="279"/>
      <c r="H83" s="279"/>
      <c r="I83" s="279"/>
      <c r="J83" s="298"/>
      <c r="K83" s="298"/>
      <c r="L83" s="299"/>
      <c r="M83" s="299"/>
      <c r="N83" s="300"/>
      <c r="O83" s="301"/>
      <c r="P83" s="294"/>
      <c r="Q83" s="279"/>
      <c r="R83" s="279"/>
    </row>
    <row r="84" spans="2:18" x14ac:dyDescent="0.25">
      <c r="B84" s="182"/>
      <c r="C84" s="182"/>
      <c r="D84" s="182"/>
      <c r="E84" s="294"/>
      <c r="F84" s="302"/>
      <c r="G84" s="294"/>
      <c r="H84" s="279"/>
      <c r="I84" s="279"/>
      <c r="J84" s="185"/>
      <c r="K84" s="185"/>
      <c r="L84" s="185"/>
      <c r="M84" s="185"/>
      <c r="N84" s="303"/>
      <c r="O84" s="183"/>
      <c r="P84" s="279"/>
      <c r="Q84" s="279"/>
      <c r="R84" s="279"/>
    </row>
    <row r="85" spans="2:18" x14ac:dyDescent="0.25">
      <c r="B85" s="279"/>
      <c r="C85" s="279"/>
      <c r="D85" s="279"/>
      <c r="E85" s="294"/>
      <c r="F85" s="304"/>
      <c r="G85" s="294"/>
      <c r="H85" s="279"/>
      <c r="I85" s="279"/>
      <c r="J85" s="183"/>
      <c r="K85" s="183"/>
      <c r="L85" s="183"/>
      <c r="M85" s="184"/>
      <c r="N85" s="184"/>
      <c r="O85" s="282"/>
      <c r="P85" s="279"/>
      <c r="Q85" s="279"/>
      <c r="R85" s="294"/>
    </row>
    <row r="86" spans="2:18" x14ac:dyDescent="0.25">
      <c r="B86" s="279"/>
      <c r="C86" s="279"/>
      <c r="D86" s="279"/>
      <c r="E86" s="294"/>
      <c r="F86" s="304"/>
      <c r="G86" s="279"/>
      <c r="H86" s="279"/>
      <c r="I86" s="279"/>
      <c r="J86" s="183"/>
      <c r="K86" s="183"/>
      <c r="L86" s="183"/>
      <c r="M86" s="183"/>
      <c r="N86" s="305"/>
      <c r="O86" s="282"/>
      <c r="P86" s="279"/>
      <c r="Q86" s="279"/>
      <c r="R86" s="279"/>
    </row>
    <row r="87" spans="2:18" x14ac:dyDescent="0.25">
      <c r="B87" s="279"/>
      <c r="C87" s="279"/>
      <c r="D87" s="279"/>
      <c r="E87" s="279"/>
      <c r="F87" s="279"/>
      <c r="G87" s="279"/>
      <c r="H87" s="279"/>
      <c r="I87" s="279"/>
      <c r="J87" s="183"/>
      <c r="K87" s="183"/>
      <c r="L87" s="183"/>
      <c r="M87" s="183"/>
      <c r="N87" s="305"/>
      <c r="O87" s="183"/>
      <c r="P87" s="279"/>
      <c r="Q87" s="279"/>
      <c r="R87" s="279"/>
    </row>
    <row r="88" spans="2:18" x14ac:dyDescent="0.25">
      <c r="B88" s="279"/>
      <c r="C88" s="279"/>
      <c r="D88" s="279"/>
      <c r="E88" s="279"/>
      <c r="F88" s="279"/>
      <c r="G88" s="279"/>
      <c r="H88" s="279"/>
      <c r="I88" s="279"/>
      <c r="J88" s="183"/>
      <c r="K88" s="183"/>
      <c r="L88" s="183"/>
      <c r="M88" s="183"/>
      <c r="N88" s="305"/>
      <c r="O88" s="306"/>
      <c r="P88" s="279"/>
      <c r="Q88" s="279"/>
      <c r="R88" s="279"/>
    </row>
    <row r="89" spans="2:18" x14ac:dyDescent="0.25">
      <c r="B89" s="279"/>
      <c r="C89" s="279"/>
      <c r="D89" s="279"/>
      <c r="E89" s="279"/>
      <c r="F89" s="279"/>
      <c r="G89" s="279"/>
      <c r="H89" s="279"/>
      <c r="I89" s="279"/>
      <c r="J89" s="279"/>
      <c r="K89" s="279"/>
      <c r="L89" s="279"/>
      <c r="M89" s="279"/>
      <c r="N89" s="279"/>
      <c r="O89" s="279"/>
      <c r="P89" s="279"/>
      <c r="Q89" s="279"/>
      <c r="R89" s="279"/>
    </row>
    <row r="90" spans="2:18" x14ac:dyDescent="0.25">
      <c r="B90" s="277"/>
      <c r="C90" s="183"/>
      <c r="D90" s="183"/>
      <c r="E90" s="183"/>
      <c r="F90" s="183"/>
      <c r="G90" s="183"/>
      <c r="H90" s="279"/>
      <c r="I90" s="279"/>
      <c r="J90" s="279"/>
      <c r="K90" s="279"/>
      <c r="L90" s="279"/>
      <c r="M90" s="279"/>
      <c r="N90" s="279"/>
      <c r="O90" s="279"/>
      <c r="P90" s="279"/>
      <c r="Q90" s="279"/>
      <c r="R90" s="279"/>
    </row>
    <row r="91" spans="2:18" x14ac:dyDescent="0.25">
      <c r="B91" s="183"/>
      <c r="C91" s="183"/>
      <c r="D91" s="183"/>
      <c r="E91" s="184"/>
      <c r="F91" s="183"/>
      <c r="G91" s="183"/>
      <c r="H91" s="279"/>
      <c r="I91" s="279"/>
      <c r="J91" s="279"/>
      <c r="K91" s="307"/>
      <c r="L91" s="279"/>
      <c r="M91" s="279"/>
      <c r="N91" s="279"/>
      <c r="O91" s="279"/>
      <c r="P91" s="279"/>
      <c r="Q91" s="279"/>
      <c r="R91" s="279"/>
    </row>
    <row r="92" spans="2:18" x14ac:dyDescent="0.25">
      <c r="B92" s="183"/>
      <c r="C92" s="183"/>
      <c r="D92" s="183"/>
      <c r="E92" s="183"/>
      <c r="F92" s="308"/>
      <c r="G92" s="183"/>
      <c r="H92" s="279"/>
      <c r="I92" s="279"/>
      <c r="J92" s="309"/>
      <c r="K92" s="279"/>
      <c r="L92" s="279"/>
      <c r="M92" s="279"/>
      <c r="N92" s="279"/>
      <c r="O92" s="279"/>
      <c r="P92" s="279"/>
      <c r="Q92" s="279"/>
      <c r="R92" s="279"/>
    </row>
    <row r="93" spans="2:18" x14ac:dyDescent="0.25">
      <c r="B93" s="183"/>
      <c r="C93" s="184"/>
      <c r="D93" s="185"/>
      <c r="E93" s="185"/>
      <c r="F93" s="308"/>
      <c r="G93" s="183"/>
      <c r="H93" s="279"/>
      <c r="I93" s="279"/>
      <c r="J93" s="279"/>
      <c r="K93" s="279"/>
      <c r="L93" s="279"/>
      <c r="M93" s="279"/>
      <c r="N93" s="279"/>
      <c r="O93" s="279"/>
      <c r="P93" s="279"/>
      <c r="Q93" s="279"/>
      <c r="R93" s="279"/>
    </row>
    <row r="94" spans="2:18" x14ac:dyDescent="0.25">
      <c r="B94" s="183"/>
      <c r="C94" s="184"/>
      <c r="D94" s="185"/>
      <c r="E94" s="310"/>
      <c r="F94" s="308"/>
      <c r="G94" s="183"/>
      <c r="H94" s="279"/>
      <c r="I94" s="279"/>
      <c r="J94" s="279"/>
      <c r="K94" s="279"/>
      <c r="L94" s="279"/>
      <c r="M94" s="279"/>
      <c r="N94" s="279"/>
      <c r="O94" s="279"/>
      <c r="P94" s="279"/>
      <c r="Q94" s="279"/>
      <c r="R94" s="279"/>
    </row>
    <row r="95" spans="2:18" x14ac:dyDescent="0.25">
      <c r="B95" s="183"/>
      <c r="C95" s="184"/>
      <c r="D95" s="185"/>
      <c r="E95" s="185"/>
      <c r="F95" s="308"/>
      <c r="G95" s="183"/>
      <c r="H95" s="279"/>
      <c r="I95" s="279"/>
      <c r="J95" s="279"/>
      <c r="K95" s="279"/>
      <c r="L95" s="279"/>
      <c r="M95" s="279"/>
      <c r="N95" s="279"/>
      <c r="O95" s="279"/>
      <c r="P95" s="279"/>
      <c r="Q95" s="279"/>
      <c r="R95" s="279"/>
    </row>
    <row r="96" spans="2:18" x14ac:dyDescent="0.25">
      <c r="B96" s="183"/>
      <c r="C96" s="305"/>
      <c r="D96" s="185"/>
      <c r="E96" s="185"/>
      <c r="F96" s="308"/>
      <c r="G96" s="183"/>
      <c r="H96" s="279"/>
      <c r="I96" s="279"/>
      <c r="J96" s="279"/>
      <c r="K96" s="279"/>
      <c r="L96" s="279"/>
      <c r="M96" s="279"/>
      <c r="N96" s="279"/>
      <c r="O96" s="279"/>
      <c r="P96" s="279"/>
      <c r="Q96" s="279"/>
      <c r="R96" s="279"/>
    </row>
    <row r="97" spans="2:18" x14ac:dyDescent="0.25">
      <c r="B97" s="183"/>
      <c r="C97" s="186"/>
      <c r="D97" s="185"/>
      <c r="E97" s="185"/>
      <c r="F97" s="311"/>
      <c r="G97" s="183"/>
      <c r="H97" s="279"/>
      <c r="I97" s="279"/>
      <c r="J97" s="279"/>
      <c r="K97" s="279"/>
      <c r="L97" s="279"/>
      <c r="M97" s="279"/>
      <c r="N97" s="279"/>
      <c r="O97" s="279"/>
      <c r="P97" s="279"/>
      <c r="Q97" s="279"/>
      <c r="R97" s="279"/>
    </row>
    <row r="98" spans="2:18" x14ac:dyDescent="0.25">
      <c r="B98" s="183"/>
      <c r="C98" s="184"/>
      <c r="D98" s="185"/>
      <c r="E98" s="184"/>
      <c r="F98" s="282"/>
      <c r="G98" s="183"/>
      <c r="H98" s="279"/>
      <c r="I98" s="279"/>
      <c r="J98" s="279"/>
      <c r="K98" s="279"/>
      <c r="L98" s="279"/>
      <c r="M98" s="279"/>
      <c r="N98" s="279"/>
      <c r="O98" s="279"/>
      <c r="P98" s="279"/>
      <c r="Q98" s="279"/>
      <c r="R98" s="279"/>
    </row>
    <row r="99" spans="2:18" x14ac:dyDescent="0.25">
      <c r="B99" s="183"/>
      <c r="C99" s="186"/>
      <c r="D99" s="185"/>
      <c r="E99" s="183"/>
      <c r="F99" s="282"/>
      <c r="G99" s="183"/>
      <c r="H99" s="279"/>
      <c r="I99" s="279"/>
      <c r="J99" s="279"/>
      <c r="K99" s="279"/>
      <c r="L99" s="279"/>
      <c r="M99" s="279"/>
      <c r="N99" s="279"/>
      <c r="O99" s="279"/>
      <c r="P99" s="279"/>
      <c r="Q99" s="279"/>
      <c r="R99" s="279"/>
    </row>
    <row r="100" spans="2:18" x14ac:dyDescent="0.25">
      <c r="B100" s="276"/>
      <c r="C100" s="276"/>
      <c r="D100" s="276"/>
      <c r="E100" s="276"/>
      <c r="F100" s="276"/>
      <c r="G100" s="276"/>
      <c r="H100" s="276"/>
      <c r="I100" s="276"/>
      <c r="J100" s="276"/>
      <c r="K100" s="276"/>
      <c r="L100" s="276"/>
      <c r="M100" s="276"/>
      <c r="N100" s="276"/>
      <c r="O100" s="276"/>
      <c r="P100" s="276"/>
      <c r="Q100" s="276"/>
      <c r="R100" s="276"/>
    </row>
    <row r="101" spans="2:18" x14ac:dyDescent="0.25">
      <c r="B101" s="276"/>
      <c r="C101" s="276"/>
      <c r="D101" s="276"/>
      <c r="E101" s="276"/>
      <c r="F101" s="276"/>
      <c r="G101" s="276"/>
      <c r="H101" s="276"/>
      <c r="I101" s="276"/>
      <c r="J101" s="276"/>
      <c r="K101" s="276"/>
      <c r="L101" s="276"/>
      <c r="M101" s="276"/>
      <c r="N101" s="276"/>
      <c r="O101" s="276"/>
      <c r="P101" s="276"/>
      <c r="Q101" s="276"/>
      <c r="R101" s="276"/>
    </row>
    <row r="102" spans="2:18" x14ac:dyDescent="0.25">
      <c r="B102" s="276"/>
      <c r="C102" s="276"/>
      <c r="D102" s="276"/>
      <c r="E102" s="276"/>
      <c r="F102" s="276"/>
      <c r="G102" s="276"/>
      <c r="H102" s="276"/>
      <c r="I102" s="276"/>
      <c r="J102" s="276"/>
      <c r="K102" s="276"/>
      <c r="L102" s="276"/>
      <c r="M102" s="276"/>
      <c r="N102" s="276"/>
      <c r="O102" s="276"/>
      <c r="P102" s="276"/>
      <c r="Q102" s="276"/>
      <c r="R102" s="276"/>
    </row>
    <row r="103" spans="2:18" x14ac:dyDescent="0.25">
      <c r="B103" s="276"/>
      <c r="C103" s="312"/>
      <c r="D103" s="312"/>
      <c r="E103" s="312"/>
      <c r="F103" s="312"/>
      <c r="G103" s="276"/>
      <c r="H103" s="276"/>
      <c r="I103" s="276"/>
      <c r="J103" s="276"/>
      <c r="K103" s="276"/>
      <c r="L103" s="276"/>
      <c r="M103" s="276"/>
      <c r="N103" s="276"/>
      <c r="O103" s="276"/>
      <c r="P103" s="276"/>
      <c r="Q103" s="276"/>
      <c r="R103" s="276"/>
    </row>
    <row r="104" spans="2:18" x14ac:dyDescent="0.25">
      <c r="B104" s="276"/>
      <c r="C104" s="276"/>
      <c r="D104" s="276"/>
      <c r="E104" s="276"/>
      <c r="F104" s="276"/>
      <c r="G104" s="276"/>
      <c r="H104" s="276"/>
      <c r="I104" s="276"/>
      <c r="J104" s="276"/>
      <c r="K104" s="276"/>
      <c r="L104" s="276"/>
      <c r="M104" s="276"/>
      <c r="N104" s="276"/>
      <c r="O104" s="276"/>
      <c r="P104" s="276"/>
      <c r="Q104" s="276"/>
      <c r="R104" s="276"/>
    </row>
    <row r="105" spans="2:18" x14ac:dyDescent="0.25">
      <c r="B105" s="276"/>
      <c r="C105" s="276"/>
      <c r="D105" s="276"/>
      <c r="E105" s="276"/>
      <c r="F105" s="276"/>
      <c r="G105" s="276"/>
      <c r="H105" s="276"/>
      <c r="I105" s="276"/>
      <c r="J105" s="276"/>
      <c r="K105" s="276"/>
      <c r="L105" s="276"/>
      <c r="M105" s="276"/>
      <c r="N105" s="276"/>
      <c r="O105" s="276"/>
      <c r="P105" s="276"/>
      <c r="Q105" s="276"/>
      <c r="R105" s="276"/>
    </row>
    <row r="106" spans="2:18" x14ac:dyDescent="0.25">
      <c r="B106" s="276"/>
      <c r="C106" s="276"/>
      <c r="D106" s="276"/>
      <c r="E106" s="276"/>
      <c r="F106" s="276"/>
      <c r="G106" s="276"/>
      <c r="H106" s="276"/>
      <c r="I106" s="276"/>
      <c r="J106" s="276"/>
      <c r="K106" s="276"/>
      <c r="L106" s="276"/>
      <c r="M106" s="276"/>
      <c r="N106" s="276"/>
      <c r="O106" s="276"/>
      <c r="P106" s="276"/>
      <c r="Q106" s="276"/>
      <c r="R106" s="276"/>
    </row>
    <row r="107" spans="2:18" x14ac:dyDescent="0.25">
      <c r="B107" s="276"/>
      <c r="C107" s="276"/>
      <c r="D107" s="276"/>
      <c r="E107" s="276"/>
      <c r="F107" s="276"/>
      <c r="G107" s="276"/>
      <c r="H107" s="276"/>
      <c r="I107" s="276"/>
      <c r="J107" s="276"/>
      <c r="K107" s="276"/>
      <c r="L107" s="276"/>
      <c r="M107" s="276"/>
      <c r="N107" s="276"/>
      <c r="O107" s="276"/>
      <c r="P107" s="276"/>
      <c r="Q107" s="276"/>
      <c r="R107" s="276"/>
    </row>
    <row r="108" spans="2:18" x14ac:dyDescent="0.25">
      <c r="B108" s="276"/>
      <c r="C108" s="276"/>
      <c r="D108" s="276"/>
      <c r="E108" s="276"/>
      <c r="F108" s="276"/>
      <c r="G108" s="276"/>
      <c r="H108" s="276"/>
      <c r="I108" s="276"/>
      <c r="J108" s="276"/>
      <c r="K108" s="276"/>
      <c r="L108" s="276"/>
      <c r="M108" s="276"/>
      <c r="N108" s="276"/>
      <c r="O108" s="276"/>
      <c r="P108" s="276"/>
      <c r="Q108" s="276"/>
      <c r="R108" s="276"/>
    </row>
    <row r="109" spans="2:18" x14ac:dyDescent="0.25">
      <c r="B109" s="276"/>
      <c r="C109" s="276"/>
      <c r="D109" s="276"/>
      <c r="E109" s="276"/>
      <c r="F109" s="276"/>
      <c r="G109" s="276"/>
      <c r="H109" s="276"/>
      <c r="I109" s="276"/>
      <c r="J109" s="276"/>
      <c r="K109" s="276"/>
      <c r="L109" s="276"/>
      <c r="M109" s="276"/>
      <c r="N109" s="276"/>
      <c r="O109" s="276"/>
      <c r="P109" s="276"/>
      <c r="Q109" s="276"/>
      <c r="R109" s="276"/>
    </row>
    <row r="110" spans="2:18" x14ac:dyDescent="0.25">
      <c r="B110" s="276"/>
      <c r="C110" s="276"/>
      <c r="D110" s="276"/>
      <c r="E110" s="276"/>
      <c r="F110" s="276"/>
      <c r="G110" s="276"/>
      <c r="H110" s="276"/>
      <c r="I110" s="276"/>
      <c r="J110" s="276"/>
      <c r="K110" s="276"/>
      <c r="L110" s="276"/>
      <c r="M110" s="276"/>
      <c r="N110" s="276"/>
      <c r="O110" s="276"/>
      <c r="P110" s="276"/>
      <c r="Q110" s="276"/>
      <c r="R110" s="276"/>
    </row>
    <row r="111" spans="2:18" x14ac:dyDescent="0.25">
      <c r="B111" s="276"/>
      <c r="C111" s="312"/>
      <c r="D111" s="312"/>
      <c r="E111" s="312"/>
      <c r="F111" s="312"/>
      <c r="G111" s="276"/>
      <c r="H111" s="276"/>
      <c r="I111" s="276"/>
      <c r="J111" s="276"/>
      <c r="K111" s="276"/>
      <c r="L111" s="276"/>
      <c r="M111" s="276"/>
      <c r="N111" s="276"/>
      <c r="O111" s="276"/>
      <c r="P111" s="276"/>
      <c r="Q111" s="276"/>
      <c r="R111" s="276"/>
    </row>
    <row r="112" spans="2:18" x14ac:dyDescent="0.25">
      <c r="B112" s="276"/>
      <c r="C112" s="276"/>
      <c r="D112" s="276"/>
      <c r="E112" s="276"/>
      <c r="F112" s="276"/>
      <c r="G112" s="276"/>
      <c r="H112" s="276"/>
      <c r="I112" s="276"/>
      <c r="J112" s="276"/>
      <c r="K112" s="276"/>
      <c r="L112" s="276"/>
      <c r="M112" s="276"/>
      <c r="N112" s="276"/>
      <c r="O112" s="276"/>
      <c r="P112" s="276"/>
      <c r="Q112" s="276"/>
      <c r="R112" s="276"/>
    </row>
    <row r="113" spans="2:18" x14ac:dyDescent="0.25">
      <c r="B113" s="276"/>
      <c r="C113" s="276"/>
      <c r="D113" s="276"/>
      <c r="E113" s="276"/>
      <c r="F113" s="276"/>
      <c r="G113" s="276"/>
      <c r="H113" s="276"/>
      <c r="I113" s="276"/>
      <c r="J113" s="276"/>
      <c r="K113" s="276"/>
      <c r="L113" s="276"/>
      <c r="M113" s="276"/>
      <c r="N113" s="276"/>
      <c r="O113" s="276"/>
      <c r="P113" s="276"/>
      <c r="Q113" s="276"/>
      <c r="R113" s="276"/>
    </row>
    <row r="114" spans="2:18" x14ac:dyDescent="0.25">
      <c r="B114" s="276"/>
      <c r="C114" s="276"/>
      <c r="D114" s="276"/>
      <c r="E114" s="276"/>
      <c r="F114" s="276"/>
      <c r="G114" s="276"/>
      <c r="H114" s="276"/>
      <c r="I114" s="276"/>
      <c r="J114" s="276"/>
      <c r="K114" s="276"/>
      <c r="L114" s="276"/>
      <c r="M114" s="276"/>
      <c r="N114" s="276"/>
      <c r="O114" s="276"/>
      <c r="P114" s="276"/>
      <c r="Q114" s="276"/>
      <c r="R114" s="276"/>
    </row>
    <row r="115" spans="2:18" x14ac:dyDescent="0.25">
      <c r="B115" s="276"/>
      <c r="C115" s="276"/>
      <c r="D115" s="276"/>
      <c r="E115" s="276"/>
      <c r="F115" s="276"/>
      <c r="G115" s="276"/>
      <c r="H115" s="276"/>
      <c r="I115" s="276"/>
      <c r="J115" s="276"/>
      <c r="K115" s="276"/>
      <c r="L115" s="276"/>
      <c r="M115" s="276"/>
      <c r="N115" s="276"/>
      <c r="O115" s="276"/>
      <c r="P115" s="276"/>
      <c r="Q115" s="276"/>
      <c r="R115" s="276"/>
    </row>
    <row r="116" spans="2:18" x14ac:dyDescent="0.25">
      <c r="B116" s="276"/>
      <c r="C116" s="276"/>
      <c r="D116" s="276"/>
      <c r="E116" s="276"/>
      <c r="F116" s="276"/>
      <c r="G116" s="276"/>
      <c r="H116" s="276"/>
      <c r="I116" s="276"/>
      <c r="J116" s="276"/>
      <c r="K116" s="276"/>
      <c r="L116" s="276"/>
      <c r="M116" s="276"/>
      <c r="N116" s="276"/>
      <c r="O116" s="276"/>
      <c r="P116" s="276"/>
      <c r="Q116" s="276"/>
      <c r="R116" s="276"/>
    </row>
    <row r="117" spans="2:18" x14ac:dyDescent="0.25">
      <c r="B117" s="276"/>
      <c r="C117" s="276"/>
      <c r="D117" s="276"/>
      <c r="E117" s="276"/>
      <c r="F117" s="276"/>
      <c r="G117" s="276"/>
      <c r="H117" s="276"/>
      <c r="I117" s="276"/>
      <c r="J117" s="276"/>
      <c r="K117" s="276"/>
      <c r="L117" s="276"/>
      <c r="M117" s="276"/>
      <c r="N117" s="276"/>
      <c r="O117" s="276"/>
      <c r="P117" s="276"/>
      <c r="Q117" s="276"/>
      <c r="R117" s="276"/>
    </row>
    <row r="118" spans="2:18" x14ac:dyDescent="0.25">
      <c r="B118" s="276"/>
      <c r="C118" s="276"/>
      <c r="D118" s="276"/>
      <c r="E118" s="276"/>
      <c r="F118" s="276"/>
      <c r="G118" s="276"/>
      <c r="H118" s="276"/>
      <c r="I118" s="276"/>
      <c r="J118" s="276"/>
      <c r="K118" s="276"/>
      <c r="L118" s="276"/>
      <c r="M118" s="276"/>
      <c r="N118" s="276"/>
      <c r="O118" s="276"/>
      <c r="P118" s="276"/>
      <c r="Q118" s="276"/>
      <c r="R118" s="276"/>
    </row>
    <row r="119" spans="2:18" x14ac:dyDescent="0.25">
      <c r="B119" s="276"/>
      <c r="C119" s="276"/>
      <c r="D119" s="276"/>
      <c r="E119" s="276"/>
      <c r="F119" s="276"/>
      <c r="G119" s="276"/>
      <c r="H119" s="276"/>
      <c r="I119" s="276"/>
      <c r="J119" s="276"/>
      <c r="K119" s="276"/>
      <c r="L119" s="276"/>
      <c r="M119" s="276"/>
      <c r="N119" s="276"/>
      <c r="O119" s="276"/>
      <c r="P119" s="276"/>
      <c r="Q119" s="276"/>
      <c r="R119" s="276"/>
    </row>
    <row r="120" spans="2:18" x14ac:dyDescent="0.25">
      <c r="B120" s="276"/>
      <c r="C120" s="276"/>
      <c r="D120" s="276"/>
      <c r="E120" s="276"/>
      <c r="F120" s="276"/>
      <c r="G120" s="276"/>
      <c r="H120" s="276"/>
      <c r="I120" s="276"/>
      <c r="J120" s="276"/>
      <c r="K120" s="276"/>
      <c r="L120" s="276"/>
      <c r="M120" s="276"/>
      <c r="N120" s="276"/>
      <c r="O120" s="276"/>
      <c r="P120" s="276"/>
      <c r="Q120" s="276"/>
      <c r="R120" s="276"/>
    </row>
    <row r="121" spans="2:18" x14ac:dyDescent="0.25">
      <c r="B121" s="276"/>
      <c r="C121" s="276"/>
      <c r="D121" s="276"/>
      <c r="E121" s="276"/>
      <c r="F121" s="276"/>
      <c r="G121" s="276"/>
      <c r="H121" s="276"/>
      <c r="I121" s="276"/>
      <c r="J121" s="276"/>
      <c r="K121" s="276"/>
      <c r="L121" s="276"/>
      <c r="M121" s="276"/>
      <c r="N121" s="276"/>
      <c r="O121" s="276"/>
      <c r="P121" s="276"/>
      <c r="Q121" s="276"/>
      <c r="R121" s="276"/>
    </row>
    <row r="122" spans="2:18" x14ac:dyDescent="0.25">
      <c r="B122" s="276"/>
      <c r="C122" s="276"/>
      <c r="D122" s="276"/>
      <c r="E122" s="276"/>
      <c r="F122" s="276"/>
      <c r="G122" s="276"/>
      <c r="H122" s="276"/>
      <c r="I122" s="276"/>
      <c r="J122" s="276"/>
      <c r="K122" s="276"/>
      <c r="L122" s="276"/>
      <c r="M122" s="276"/>
      <c r="N122" s="276"/>
      <c r="O122" s="276"/>
      <c r="P122" s="276"/>
      <c r="Q122" s="276"/>
      <c r="R122" s="276"/>
    </row>
    <row r="123" spans="2:18" x14ac:dyDescent="0.25">
      <c r="B123" s="276"/>
      <c r="C123" s="276"/>
      <c r="D123" s="276"/>
      <c r="E123" s="276"/>
      <c r="F123" s="276"/>
      <c r="G123" s="276"/>
      <c r="H123" s="276"/>
      <c r="I123" s="276"/>
      <c r="J123" s="276"/>
      <c r="K123" s="276"/>
      <c r="L123" s="276"/>
      <c r="M123" s="276"/>
      <c r="N123" s="276"/>
      <c r="O123" s="276"/>
      <c r="P123" s="276"/>
      <c r="Q123" s="276"/>
      <c r="R123" s="276"/>
    </row>
    <row r="124" spans="2:18" x14ac:dyDescent="0.25">
      <c r="B124" s="276"/>
      <c r="C124" s="276"/>
      <c r="D124" s="276"/>
      <c r="E124" s="276"/>
      <c r="F124" s="276"/>
      <c r="G124" s="276"/>
      <c r="H124" s="276"/>
      <c r="I124" s="276"/>
      <c r="J124" s="276"/>
      <c r="K124" s="276"/>
      <c r="L124" s="276"/>
      <c r="M124" s="276"/>
      <c r="N124" s="276"/>
      <c r="O124" s="276"/>
      <c r="P124" s="276"/>
      <c r="Q124" s="276"/>
      <c r="R124" s="276"/>
    </row>
    <row r="125" spans="2:18" x14ac:dyDescent="0.25">
      <c r="B125" s="276"/>
      <c r="C125" s="276"/>
      <c r="D125" s="276"/>
      <c r="E125" s="276"/>
      <c r="F125" s="276"/>
      <c r="G125" s="276"/>
      <c r="H125" s="276"/>
      <c r="I125" s="276"/>
      <c r="J125" s="276"/>
      <c r="K125" s="276"/>
      <c r="L125" s="276"/>
      <c r="M125" s="276"/>
      <c r="N125" s="276"/>
      <c r="O125" s="276"/>
      <c r="P125" s="276"/>
      <c r="Q125" s="276"/>
      <c r="R125" s="276"/>
    </row>
    <row r="126" spans="2:18" x14ac:dyDescent="0.25">
      <c r="B126" s="276"/>
      <c r="C126" s="276"/>
      <c r="D126" s="276"/>
      <c r="E126" s="276"/>
      <c r="F126" s="276"/>
      <c r="G126" s="276"/>
      <c r="H126" s="276"/>
      <c r="I126" s="276"/>
      <c r="J126" s="276"/>
      <c r="K126" s="276"/>
      <c r="L126" s="276"/>
      <c r="M126" s="276"/>
      <c r="N126" s="276"/>
      <c r="O126" s="276"/>
      <c r="P126" s="276"/>
      <c r="Q126" s="276"/>
      <c r="R126" s="276"/>
    </row>
    <row r="127" spans="2:18" x14ac:dyDescent="0.25">
      <c r="B127" s="276"/>
      <c r="C127" s="276"/>
      <c r="D127" s="276"/>
      <c r="E127" s="276"/>
      <c r="F127" s="276"/>
      <c r="G127" s="276"/>
      <c r="H127" s="276"/>
      <c r="I127" s="276"/>
      <c r="J127" s="276"/>
      <c r="K127" s="276"/>
      <c r="L127" s="276"/>
      <c r="M127" s="276"/>
      <c r="N127" s="276"/>
      <c r="O127" s="276"/>
      <c r="P127" s="276"/>
      <c r="Q127" s="276"/>
      <c r="R127" s="276"/>
    </row>
    <row r="128" spans="2:18" x14ac:dyDescent="0.25">
      <c r="B128" s="276"/>
      <c r="C128" s="276"/>
      <c r="D128" s="276"/>
      <c r="E128" s="276"/>
      <c r="F128" s="276"/>
      <c r="G128" s="276"/>
      <c r="H128" s="276"/>
      <c r="I128" s="276"/>
      <c r="J128" s="276"/>
      <c r="K128" s="276"/>
      <c r="L128" s="276"/>
      <c r="M128" s="276"/>
      <c r="N128" s="276"/>
      <c r="O128" s="276"/>
      <c r="P128" s="276"/>
      <c r="Q128" s="276"/>
      <c r="R128" s="276"/>
    </row>
    <row r="129" spans="2:18" x14ac:dyDescent="0.25">
      <c r="B129" s="276"/>
      <c r="C129" s="276"/>
      <c r="D129" s="276"/>
      <c r="E129" s="276"/>
      <c r="F129" s="276"/>
      <c r="G129" s="276"/>
      <c r="H129" s="276"/>
      <c r="I129" s="276"/>
      <c r="J129" s="276"/>
      <c r="K129" s="276"/>
      <c r="L129" s="276"/>
      <c r="M129" s="276"/>
      <c r="N129" s="276"/>
      <c r="O129" s="276"/>
      <c r="P129" s="276"/>
      <c r="Q129" s="276"/>
      <c r="R129" s="276"/>
    </row>
    <row r="130" spans="2:18" x14ac:dyDescent="0.25">
      <c r="B130" s="276"/>
      <c r="C130" s="276"/>
      <c r="D130" s="276"/>
      <c r="E130" s="276"/>
      <c r="F130" s="276"/>
      <c r="G130" s="276"/>
      <c r="H130" s="276"/>
      <c r="I130" s="276"/>
      <c r="J130" s="276"/>
      <c r="K130" s="276"/>
      <c r="L130" s="276"/>
      <c r="M130" s="276"/>
      <c r="N130" s="276"/>
      <c r="O130" s="276"/>
      <c r="P130" s="276"/>
      <c r="Q130" s="276"/>
      <c r="R130" s="276"/>
    </row>
    <row r="131" spans="2:18" x14ac:dyDescent="0.25">
      <c r="B131" s="276"/>
      <c r="C131" s="276"/>
      <c r="D131" s="276"/>
      <c r="E131" s="276"/>
      <c r="F131" s="276"/>
      <c r="G131" s="276"/>
      <c r="H131" s="276"/>
      <c r="I131" s="276"/>
      <c r="J131" s="276"/>
      <c r="K131" s="276"/>
      <c r="L131" s="276"/>
      <c r="M131" s="276"/>
      <c r="N131" s="276"/>
      <c r="O131" s="276"/>
      <c r="P131" s="276"/>
      <c r="Q131" s="276"/>
      <c r="R131" s="276"/>
    </row>
    <row r="132" spans="2:18" x14ac:dyDescent="0.25">
      <c r="B132" s="276"/>
      <c r="C132" s="276"/>
      <c r="D132" s="276"/>
      <c r="E132" s="276"/>
      <c r="F132" s="276"/>
      <c r="G132" s="276"/>
      <c r="H132" s="276"/>
      <c r="I132" s="276"/>
      <c r="J132" s="276"/>
      <c r="K132" s="276"/>
      <c r="L132" s="276"/>
      <c r="M132" s="276"/>
      <c r="N132" s="276"/>
      <c r="O132" s="276"/>
      <c r="P132" s="276"/>
      <c r="Q132" s="276"/>
      <c r="R132" s="276"/>
    </row>
    <row r="133" spans="2:18" x14ac:dyDescent="0.25">
      <c r="B133" s="276"/>
      <c r="C133" s="276"/>
      <c r="D133" s="276"/>
      <c r="E133" s="276"/>
      <c r="F133" s="276"/>
      <c r="G133" s="276"/>
      <c r="H133" s="276"/>
      <c r="I133" s="276"/>
      <c r="J133" s="276"/>
      <c r="K133" s="276"/>
      <c r="L133" s="276"/>
      <c r="M133" s="276"/>
      <c r="N133" s="276"/>
      <c r="O133" s="276"/>
      <c r="P133" s="276"/>
      <c r="Q133" s="276"/>
      <c r="R133" s="276"/>
    </row>
    <row r="134" spans="2:18" x14ac:dyDescent="0.25">
      <c r="B134" s="276"/>
      <c r="C134" s="276"/>
      <c r="D134" s="276"/>
      <c r="E134" s="276"/>
      <c r="F134" s="276"/>
      <c r="G134" s="276"/>
      <c r="H134" s="276"/>
      <c r="I134" s="276"/>
      <c r="J134" s="276"/>
      <c r="K134" s="276"/>
      <c r="L134" s="276"/>
      <c r="M134" s="276"/>
      <c r="N134" s="276"/>
      <c r="O134" s="276"/>
      <c r="P134" s="276"/>
      <c r="Q134" s="276"/>
      <c r="R134" s="276"/>
    </row>
    <row r="135" spans="2:18" x14ac:dyDescent="0.25">
      <c r="B135" s="276"/>
      <c r="C135" s="276"/>
      <c r="D135" s="276"/>
      <c r="E135" s="276"/>
      <c r="F135" s="276"/>
      <c r="G135" s="276"/>
      <c r="H135" s="276"/>
      <c r="I135" s="276"/>
      <c r="J135" s="276"/>
      <c r="K135" s="276"/>
      <c r="L135" s="276"/>
      <c r="M135" s="276"/>
      <c r="N135" s="276"/>
      <c r="O135" s="276"/>
      <c r="P135" s="276"/>
      <c r="Q135" s="276"/>
      <c r="R135" s="276"/>
    </row>
    <row r="136" spans="2:18" x14ac:dyDescent="0.25">
      <c r="B136" s="276"/>
      <c r="C136" s="276"/>
      <c r="D136" s="276"/>
      <c r="E136" s="276"/>
      <c r="F136" s="276"/>
      <c r="G136" s="276"/>
      <c r="H136" s="276"/>
      <c r="I136" s="276"/>
      <c r="J136" s="276"/>
      <c r="K136" s="276"/>
      <c r="L136" s="276"/>
      <c r="M136" s="276"/>
      <c r="N136" s="276"/>
      <c r="O136" s="276"/>
      <c r="P136" s="276"/>
      <c r="Q136" s="276"/>
      <c r="R136" s="276"/>
    </row>
    <row r="137" spans="2:18" x14ac:dyDescent="0.25">
      <c r="B137" s="276"/>
      <c r="C137" s="276"/>
      <c r="D137" s="276"/>
      <c r="E137" s="276"/>
      <c r="F137" s="276"/>
      <c r="G137" s="276"/>
      <c r="H137" s="276"/>
      <c r="I137" s="276"/>
      <c r="J137" s="276"/>
      <c r="K137" s="276"/>
      <c r="L137" s="276"/>
      <c r="M137" s="276"/>
      <c r="N137" s="276"/>
      <c r="O137" s="276"/>
      <c r="P137" s="276"/>
      <c r="Q137" s="276"/>
      <c r="R137" s="276"/>
    </row>
    <row r="138" spans="2:18" x14ac:dyDescent="0.25">
      <c r="B138" s="276"/>
      <c r="C138" s="276"/>
      <c r="D138" s="276"/>
      <c r="E138" s="276"/>
      <c r="F138" s="276"/>
      <c r="G138" s="276"/>
      <c r="H138" s="276"/>
      <c r="I138" s="276"/>
      <c r="J138" s="276"/>
      <c r="K138" s="276"/>
      <c r="L138" s="276"/>
      <c r="M138" s="276"/>
      <c r="N138" s="276"/>
      <c r="O138" s="276"/>
      <c r="P138" s="276"/>
      <c r="Q138" s="276"/>
      <c r="R138" s="276"/>
    </row>
    <row r="139" spans="2:18" x14ac:dyDescent="0.25">
      <c r="B139" s="276"/>
      <c r="C139" s="276"/>
      <c r="D139" s="276"/>
      <c r="E139" s="276"/>
      <c r="F139" s="276"/>
      <c r="G139" s="276"/>
      <c r="H139" s="276"/>
      <c r="I139" s="276"/>
      <c r="J139" s="276"/>
      <c r="K139" s="276"/>
      <c r="L139" s="276"/>
      <c r="M139" s="276"/>
      <c r="N139" s="276"/>
      <c r="O139" s="276"/>
      <c r="P139" s="276"/>
      <c r="Q139" s="276"/>
      <c r="R139" s="276"/>
    </row>
    <row r="140" spans="2:18" x14ac:dyDescent="0.25">
      <c r="B140" s="276"/>
      <c r="C140" s="276"/>
      <c r="D140" s="276"/>
      <c r="E140" s="276"/>
      <c r="F140" s="276"/>
      <c r="G140" s="276"/>
      <c r="H140" s="276"/>
      <c r="I140" s="276"/>
      <c r="J140" s="276"/>
      <c r="K140" s="276"/>
      <c r="L140" s="276"/>
      <c r="M140" s="276"/>
      <c r="N140" s="276"/>
      <c r="O140" s="276"/>
      <c r="P140" s="276"/>
      <c r="Q140" s="276"/>
      <c r="R140" s="276"/>
    </row>
    <row r="141" spans="2:18" x14ac:dyDescent="0.25">
      <c r="B141" s="276"/>
      <c r="C141" s="276"/>
      <c r="D141" s="276"/>
      <c r="E141" s="276"/>
      <c r="F141" s="276"/>
      <c r="G141" s="276"/>
      <c r="H141" s="276"/>
      <c r="I141" s="276"/>
      <c r="J141" s="276"/>
      <c r="K141" s="276"/>
      <c r="L141" s="276"/>
      <c r="M141" s="276"/>
      <c r="N141" s="276"/>
      <c r="O141" s="276"/>
      <c r="P141" s="276"/>
      <c r="Q141" s="276"/>
      <c r="R141" s="276"/>
    </row>
    <row r="142" spans="2:18" x14ac:dyDescent="0.25">
      <c r="B142" s="276"/>
      <c r="C142" s="276"/>
      <c r="D142" s="276"/>
      <c r="E142" s="276"/>
      <c r="F142" s="276"/>
      <c r="G142" s="276"/>
      <c r="H142" s="276"/>
      <c r="I142" s="276"/>
      <c r="J142" s="276"/>
      <c r="K142" s="276"/>
      <c r="L142" s="276"/>
      <c r="M142" s="276"/>
      <c r="N142" s="276"/>
      <c r="O142" s="276"/>
      <c r="P142" s="276"/>
      <c r="Q142" s="276"/>
      <c r="R142" s="276"/>
    </row>
    <row r="143" spans="2:18" x14ac:dyDescent="0.25">
      <c r="B143" s="276"/>
      <c r="C143" s="276"/>
      <c r="D143" s="276"/>
      <c r="E143" s="276"/>
      <c r="F143" s="276"/>
      <c r="G143" s="276"/>
      <c r="H143" s="276"/>
      <c r="I143" s="276"/>
      <c r="J143" s="276"/>
      <c r="K143" s="276"/>
      <c r="L143" s="276"/>
      <c r="M143" s="276"/>
      <c r="N143" s="276"/>
      <c r="O143" s="276"/>
      <c r="P143" s="276"/>
      <c r="Q143" s="276"/>
      <c r="R143" s="276"/>
    </row>
    <row r="144" spans="2:18" x14ac:dyDescent="0.25">
      <c r="B144" s="276"/>
      <c r="C144" s="276"/>
      <c r="D144" s="276"/>
      <c r="E144" s="276"/>
      <c r="F144" s="276"/>
      <c r="G144" s="276"/>
      <c r="H144" s="276"/>
      <c r="I144" s="276"/>
      <c r="J144" s="276"/>
      <c r="K144" s="276"/>
      <c r="L144" s="276"/>
      <c r="M144" s="276"/>
      <c r="N144" s="276"/>
      <c r="O144" s="276"/>
      <c r="P144" s="276"/>
      <c r="Q144" s="276"/>
      <c r="R144" s="276"/>
    </row>
    <row r="145" spans="2:18" x14ac:dyDescent="0.25">
      <c r="B145" s="276"/>
      <c r="C145" s="276"/>
      <c r="D145" s="276"/>
      <c r="E145" s="276"/>
      <c r="F145" s="276"/>
      <c r="G145" s="276"/>
      <c r="H145" s="276"/>
      <c r="I145" s="276"/>
      <c r="J145" s="276"/>
      <c r="K145" s="276"/>
      <c r="L145" s="276"/>
      <c r="M145" s="276"/>
      <c r="N145" s="276"/>
      <c r="O145" s="276"/>
      <c r="P145" s="276"/>
      <c r="Q145" s="276"/>
      <c r="R145" s="276"/>
    </row>
    <row r="146" spans="2:18" x14ac:dyDescent="0.25">
      <c r="B146" s="276"/>
      <c r="C146" s="276"/>
      <c r="D146" s="276"/>
      <c r="E146" s="276"/>
      <c r="F146" s="276"/>
      <c r="G146" s="276"/>
      <c r="H146" s="276"/>
      <c r="I146" s="276"/>
      <c r="J146" s="276"/>
      <c r="K146" s="276"/>
      <c r="L146" s="276"/>
      <c r="M146" s="276"/>
      <c r="N146" s="276"/>
      <c r="O146" s="276"/>
      <c r="P146" s="276"/>
      <c r="Q146" s="276"/>
      <c r="R146" s="276"/>
    </row>
    <row r="147" spans="2:18" x14ac:dyDescent="0.25">
      <c r="B147" s="276"/>
      <c r="C147" s="276"/>
      <c r="D147" s="276"/>
      <c r="E147" s="276"/>
      <c r="F147" s="276"/>
      <c r="G147" s="276"/>
      <c r="H147" s="276"/>
      <c r="I147" s="276"/>
      <c r="J147" s="276"/>
      <c r="K147" s="276"/>
      <c r="L147" s="276"/>
      <c r="M147" s="276"/>
      <c r="N147" s="276"/>
      <c r="O147" s="276"/>
      <c r="P147" s="276"/>
      <c r="Q147" s="276"/>
      <c r="R147" s="276"/>
    </row>
    <row r="148" spans="2:18" x14ac:dyDescent="0.25">
      <c r="B148" s="276"/>
      <c r="C148" s="276"/>
      <c r="D148" s="276"/>
      <c r="E148" s="276"/>
      <c r="F148" s="276"/>
      <c r="G148" s="276"/>
      <c r="H148" s="276"/>
      <c r="I148" s="276"/>
      <c r="J148" s="276"/>
      <c r="K148" s="276"/>
      <c r="L148" s="276"/>
      <c r="M148" s="276"/>
      <c r="N148" s="276"/>
      <c r="O148" s="276"/>
      <c r="P148" s="276"/>
      <c r="Q148" s="276"/>
      <c r="R148" s="276"/>
    </row>
    <row r="149" spans="2:18" x14ac:dyDescent="0.25">
      <c r="B149" s="276"/>
      <c r="C149" s="276"/>
      <c r="D149" s="276"/>
      <c r="E149" s="276"/>
      <c r="F149" s="276"/>
      <c r="G149" s="276"/>
      <c r="H149" s="276"/>
      <c r="I149" s="276"/>
      <c r="J149" s="276"/>
      <c r="K149" s="276"/>
      <c r="L149" s="276"/>
      <c r="M149" s="276"/>
      <c r="N149" s="276"/>
      <c r="O149" s="276"/>
      <c r="P149" s="276"/>
      <c r="Q149" s="276"/>
      <c r="R149" s="276"/>
    </row>
    <row r="150" spans="2:18" x14ac:dyDescent="0.25">
      <c r="B150" s="276"/>
      <c r="C150" s="276"/>
      <c r="D150" s="276"/>
      <c r="E150" s="276"/>
      <c r="F150" s="276"/>
      <c r="G150" s="276"/>
      <c r="H150" s="276"/>
      <c r="I150" s="276"/>
      <c r="J150" s="276"/>
      <c r="K150" s="276"/>
      <c r="L150" s="276"/>
      <c r="M150" s="276"/>
      <c r="N150" s="276"/>
      <c r="O150" s="276"/>
      <c r="P150" s="276"/>
      <c r="Q150" s="276"/>
      <c r="R150" s="276"/>
    </row>
    <row r="151" spans="2:18" x14ac:dyDescent="0.25">
      <c r="B151" s="276"/>
      <c r="C151" s="276"/>
      <c r="D151" s="276"/>
      <c r="E151" s="276"/>
      <c r="F151" s="276"/>
      <c r="G151" s="276"/>
      <c r="H151" s="276"/>
      <c r="I151" s="276"/>
      <c r="J151" s="276"/>
      <c r="K151" s="276"/>
      <c r="L151" s="276"/>
      <c r="M151" s="276"/>
      <c r="N151" s="276"/>
      <c r="O151" s="276"/>
      <c r="P151" s="276"/>
      <c r="Q151" s="276"/>
      <c r="R151" s="276"/>
    </row>
    <row r="152" spans="2:18" x14ac:dyDescent="0.25">
      <c r="B152" s="276"/>
      <c r="C152" s="276"/>
      <c r="D152" s="276"/>
      <c r="E152" s="276"/>
      <c r="F152" s="276"/>
      <c r="G152" s="276"/>
      <c r="H152" s="276"/>
      <c r="I152" s="276"/>
      <c r="J152" s="276"/>
      <c r="K152" s="276"/>
      <c r="L152" s="276"/>
      <c r="M152" s="276"/>
      <c r="N152" s="276"/>
      <c r="O152" s="276"/>
      <c r="P152" s="276"/>
      <c r="Q152" s="276"/>
      <c r="R152" s="276"/>
    </row>
    <row r="153" spans="2:18" x14ac:dyDescent="0.25">
      <c r="B153" s="276"/>
      <c r="C153" s="276"/>
      <c r="D153" s="276"/>
      <c r="E153" s="276"/>
      <c r="F153" s="276"/>
      <c r="G153" s="276"/>
      <c r="H153" s="276"/>
      <c r="I153" s="276"/>
      <c r="J153" s="276"/>
      <c r="K153" s="276"/>
      <c r="L153" s="276"/>
      <c r="M153" s="276"/>
      <c r="N153" s="276"/>
      <c r="O153" s="276"/>
      <c r="P153" s="276"/>
      <c r="Q153" s="276"/>
      <c r="R153" s="276"/>
    </row>
    <row r="154" spans="2:18" x14ac:dyDescent="0.25">
      <c r="B154" s="276"/>
      <c r="C154" s="276"/>
      <c r="D154" s="276"/>
      <c r="E154" s="276"/>
      <c r="F154" s="276"/>
      <c r="G154" s="276"/>
      <c r="H154" s="276"/>
      <c r="I154" s="276"/>
      <c r="J154" s="276"/>
      <c r="K154" s="276"/>
      <c r="L154" s="276"/>
      <c r="M154" s="276"/>
      <c r="N154" s="276"/>
      <c r="O154" s="276"/>
      <c r="P154" s="276"/>
      <c r="Q154" s="276"/>
      <c r="R154" s="276"/>
    </row>
    <row r="155" spans="2:18" x14ac:dyDescent="0.25">
      <c r="B155" s="276"/>
      <c r="C155" s="276"/>
      <c r="D155" s="276"/>
      <c r="E155" s="276"/>
      <c r="F155" s="276"/>
      <c r="G155" s="276"/>
      <c r="H155" s="276"/>
      <c r="I155" s="276"/>
      <c r="J155" s="276"/>
      <c r="K155" s="276"/>
      <c r="L155" s="276"/>
      <c r="M155" s="276"/>
      <c r="N155" s="276"/>
      <c r="O155" s="276"/>
      <c r="P155" s="276"/>
      <c r="Q155" s="276"/>
      <c r="R155" s="276"/>
    </row>
    <row r="156" spans="2:18" x14ac:dyDescent="0.25">
      <c r="B156" s="276"/>
      <c r="C156" s="276"/>
      <c r="D156" s="276"/>
      <c r="E156" s="276"/>
      <c r="F156" s="276"/>
      <c r="G156" s="276"/>
      <c r="H156" s="276"/>
      <c r="I156" s="276"/>
      <c r="J156" s="276"/>
      <c r="K156" s="276"/>
      <c r="L156" s="276"/>
      <c r="M156" s="276"/>
      <c r="N156" s="276"/>
      <c r="O156" s="276"/>
      <c r="P156" s="276"/>
      <c r="Q156" s="276"/>
      <c r="R156" s="276"/>
    </row>
    <row r="157" spans="2:18" x14ac:dyDescent="0.25">
      <c r="B157" s="276"/>
      <c r="C157" s="276"/>
      <c r="D157" s="276"/>
      <c r="E157" s="276"/>
      <c r="F157" s="276"/>
      <c r="G157" s="276"/>
      <c r="H157" s="276"/>
      <c r="I157" s="276"/>
      <c r="J157" s="276"/>
      <c r="K157" s="276"/>
      <c r="L157" s="276"/>
      <c r="M157" s="276"/>
      <c r="N157" s="276"/>
      <c r="O157" s="276"/>
      <c r="P157" s="276"/>
      <c r="Q157" s="276"/>
      <c r="R157" s="276"/>
    </row>
    <row r="158" spans="2:18" x14ac:dyDescent="0.25">
      <c r="B158" s="276"/>
      <c r="C158" s="276"/>
      <c r="D158" s="276"/>
      <c r="E158" s="276"/>
      <c r="F158" s="276"/>
      <c r="G158" s="276"/>
      <c r="H158" s="276"/>
      <c r="I158" s="276"/>
      <c r="J158" s="276"/>
      <c r="K158" s="276"/>
      <c r="L158" s="276"/>
      <c r="M158" s="276"/>
      <c r="N158" s="276"/>
      <c r="O158" s="276"/>
      <c r="P158" s="276"/>
      <c r="Q158" s="276"/>
      <c r="R158" s="276"/>
    </row>
    <row r="159" spans="2:18" x14ac:dyDescent="0.25">
      <c r="B159" s="276"/>
      <c r="C159" s="276"/>
      <c r="D159" s="276"/>
      <c r="E159" s="276"/>
      <c r="F159" s="276"/>
      <c r="G159" s="276"/>
      <c r="H159" s="276"/>
      <c r="I159" s="276"/>
      <c r="J159" s="276"/>
      <c r="K159" s="276"/>
      <c r="L159" s="276"/>
      <c r="M159" s="276"/>
      <c r="N159" s="276"/>
      <c r="O159" s="276"/>
      <c r="P159" s="276"/>
      <c r="Q159" s="276"/>
      <c r="R159" s="276"/>
    </row>
    <row r="160" spans="2:18" x14ac:dyDescent="0.25">
      <c r="B160" s="276"/>
      <c r="C160" s="276"/>
      <c r="D160" s="276"/>
      <c r="E160" s="276"/>
      <c r="F160" s="276"/>
      <c r="G160" s="276"/>
      <c r="H160" s="276"/>
      <c r="I160" s="276"/>
      <c r="J160" s="276"/>
      <c r="K160" s="276"/>
      <c r="L160" s="276"/>
      <c r="M160" s="276"/>
      <c r="N160" s="276"/>
      <c r="O160" s="276"/>
      <c r="P160" s="276"/>
      <c r="Q160" s="276"/>
      <c r="R160" s="276"/>
    </row>
    <row r="161" spans="2:18" x14ac:dyDescent="0.25">
      <c r="B161" s="276"/>
      <c r="C161" s="276"/>
      <c r="D161" s="276"/>
      <c r="E161" s="276"/>
      <c r="F161" s="276"/>
      <c r="G161" s="276"/>
      <c r="H161" s="276"/>
      <c r="I161" s="276"/>
      <c r="J161" s="276"/>
      <c r="K161" s="276"/>
      <c r="L161" s="276"/>
      <c r="M161" s="276"/>
      <c r="N161" s="276"/>
      <c r="O161" s="276"/>
      <c r="P161" s="276"/>
      <c r="Q161" s="276"/>
      <c r="R161" s="276"/>
    </row>
    <row r="162" spans="2:18" x14ac:dyDescent="0.25">
      <c r="B162" s="276"/>
      <c r="C162" s="276"/>
      <c r="D162" s="276"/>
      <c r="E162" s="276"/>
      <c r="F162" s="276"/>
      <c r="G162" s="276"/>
      <c r="H162" s="276"/>
      <c r="I162" s="276"/>
      <c r="J162" s="276"/>
      <c r="K162" s="276"/>
      <c r="L162" s="276"/>
      <c r="M162" s="276"/>
      <c r="N162" s="276"/>
      <c r="O162" s="276"/>
      <c r="P162" s="276"/>
      <c r="Q162" s="276"/>
      <c r="R162" s="276"/>
    </row>
    <row r="163" spans="2:18" x14ac:dyDescent="0.25">
      <c r="B163" s="276"/>
      <c r="C163" s="276"/>
      <c r="D163" s="276"/>
      <c r="E163" s="276"/>
      <c r="F163" s="276"/>
      <c r="G163" s="276"/>
      <c r="H163" s="276"/>
      <c r="I163" s="276"/>
      <c r="J163" s="276"/>
      <c r="K163" s="276"/>
      <c r="L163" s="276"/>
      <c r="M163" s="276"/>
      <c r="N163" s="276"/>
      <c r="O163" s="276"/>
      <c r="P163" s="276"/>
      <c r="Q163" s="276"/>
      <c r="R163" s="276"/>
    </row>
    <row r="164" spans="2:18" x14ac:dyDescent="0.25">
      <c r="B164" s="276"/>
      <c r="C164" s="276"/>
      <c r="D164" s="276"/>
      <c r="E164" s="276"/>
      <c r="F164" s="276"/>
      <c r="G164" s="276"/>
      <c r="H164" s="276"/>
      <c r="I164" s="276"/>
      <c r="J164" s="276"/>
      <c r="K164" s="276"/>
      <c r="L164" s="276"/>
      <c r="M164" s="276"/>
      <c r="N164" s="276"/>
      <c r="O164" s="276"/>
      <c r="P164" s="276"/>
      <c r="Q164" s="276"/>
      <c r="R164" s="276"/>
    </row>
    <row r="165" spans="2:18" x14ac:dyDescent="0.25">
      <c r="B165" s="276"/>
      <c r="C165" s="276"/>
      <c r="D165" s="276"/>
      <c r="E165" s="276"/>
      <c r="F165" s="276"/>
      <c r="G165" s="276"/>
      <c r="H165" s="276"/>
      <c r="I165" s="276"/>
      <c r="J165" s="276"/>
      <c r="K165" s="276"/>
      <c r="L165" s="276"/>
      <c r="M165" s="276"/>
      <c r="N165" s="276"/>
      <c r="O165" s="276"/>
      <c r="P165" s="276"/>
      <c r="Q165" s="276"/>
      <c r="R165" s="276"/>
    </row>
    <row r="166" spans="2:18" x14ac:dyDescent="0.25">
      <c r="B166" s="276"/>
      <c r="C166" s="276"/>
      <c r="D166" s="276"/>
      <c r="E166" s="276"/>
      <c r="F166" s="276"/>
      <c r="G166" s="276"/>
      <c r="H166" s="276"/>
      <c r="I166" s="276"/>
      <c r="J166" s="276"/>
      <c r="K166" s="276"/>
      <c r="L166" s="276"/>
      <c r="M166" s="276"/>
      <c r="N166" s="276"/>
      <c r="O166" s="276"/>
      <c r="P166" s="276"/>
      <c r="Q166" s="276"/>
      <c r="R166" s="276"/>
    </row>
    <row r="167" spans="2:18" x14ac:dyDescent="0.25">
      <c r="B167" s="276"/>
      <c r="C167" s="276"/>
      <c r="D167" s="276"/>
      <c r="E167" s="276"/>
      <c r="F167" s="276"/>
      <c r="G167" s="276"/>
      <c r="H167" s="276"/>
      <c r="I167" s="276"/>
      <c r="J167" s="276"/>
      <c r="K167" s="276"/>
      <c r="L167" s="276"/>
      <c r="M167" s="276"/>
      <c r="N167" s="276"/>
      <c r="O167" s="276"/>
      <c r="P167" s="276"/>
      <c r="Q167" s="276"/>
      <c r="R167" s="276"/>
    </row>
    <row r="168" spans="2:18" x14ac:dyDescent="0.25">
      <c r="B168" s="276"/>
      <c r="C168" s="276"/>
      <c r="D168" s="276"/>
      <c r="E168" s="276"/>
      <c r="F168" s="276"/>
      <c r="G168" s="276"/>
      <c r="H168" s="276"/>
      <c r="I168" s="276"/>
      <c r="J168" s="276"/>
      <c r="K168" s="276"/>
      <c r="L168" s="276"/>
      <c r="M168" s="276"/>
      <c r="N168" s="276"/>
      <c r="O168" s="276"/>
      <c r="P168" s="276"/>
      <c r="Q168" s="276"/>
      <c r="R168" s="276"/>
    </row>
    <row r="169" spans="2:18" x14ac:dyDescent="0.25">
      <c r="B169" s="276"/>
      <c r="C169" s="276"/>
      <c r="D169" s="276"/>
      <c r="E169" s="276"/>
      <c r="F169" s="276"/>
      <c r="G169" s="276"/>
      <c r="H169" s="276"/>
      <c r="I169" s="276"/>
      <c r="J169" s="276"/>
      <c r="K169" s="276"/>
      <c r="L169" s="276"/>
      <c r="M169" s="276"/>
      <c r="N169" s="276"/>
      <c r="O169" s="276"/>
      <c r="P169" s="276"/>
      <c r="Q169" s="276"/>
      <c r="R169" s="276"/>
    </row>
    <row r="170" spans="2:18" x14ac:dyDescent="0.25">
      <c r="B170" s="276"/>
      <c r="C170" s="276"/>
      <c r="D170" s="276"/>
      <c r="E170" s="276"/>
      <c r="F170" s="276"/>
      <c r="G170" s="276"/>
      <c r="H170" s="276"/>
      <c r="I170" s="276"/>
      <c r="J170" s="276"/>
      <c r="K170" s="276"/>
      <c r="L170" s="276"/>
      <c r="M170" s="276"/>
      <c r="N170" s="276"/>
      <c r="O170" s="276"/>
      <c r="P170" s="276"/>
      <c r="Q170" s="276"/>
      <c r="R170" s="276"/>
    </row>
    <row r="171" spans="2:18" x14ac:dyDescent="0.25">
      <c r="B171" s="276"/>
      <c r="C171" s="276"/>
      <c r="D171" s="276"/>
      <c r="E171" s="276"/>
      <c r="F171" s="276"/>
      <c r="G171" s="276"/>
      <c r="H171" s="276"/>
      <c r="I171" s="276"/>
      <c r="J171" s="276"/>
      <c r="K171" s="276"/>
      <c r="L171" s="276"/>
      <c r="M171" s="276"/>
      <c r="N171" s="276"/>
      <c r="O171" s="276"/>
      <c r="P171" s="276"/>
      <c r="Q171" s="276"/>
      <c r="R171" s="276"/>
    </row>
    <row r="172" spans="2:18" x14ac:dyDescent="0.25">
      <c r="B172" s="276"/>
      <c r="C172" s="276"/>
      <c r="D172" s="276"/>
      <c r="E172" s="276"/>
      <c r="F172" s="276"/>
      <c r="G172" s="276"/>
      <c r="H172" s="276"/>
      <c r="I172" s="276"/>
      <c r="J172" s="276"/>
      <c r="K172" s="276"/>
      <c r="L172" s="276"/>
      <c r="M172" s="276"/>
      <c r="N172" s="276"/>
      <c r="O172" s="276"/>
      <c r="P172" s="276"/>
      <c r="Q172" s="276"/>
      <c r="R172" s="276"/>
    </row>
    <row r="173" spans="2:18" x14ac:dyDescent="0.25">
      <c r="B173" s="276"/>
      <c r="C173" s="276"/>
      <c r="D173" s="276"/>
      <c r="E173" s="276"/>
      <c r="F173" s="276"/>
      <c r="G173" s="276"/>
      <c r="H173" s="276"/>
      <c r="I173" s="276"/>
      <c r="J173" s="276"/>
      <c r="K173" s="276"/>
      <c r="L173" s="276"/>
      <c r="M173" s="276"/>
      <c r="N173" s="276"/>
      <c r="O173" s="276"/>
      <c r="P173" s="276"/>
      <c r="Q173" s="276"/>
      <c r="R173" s="276"/>
    </row>
    <row r="174" spans="2:18" x14ac:dyDescent="0.25">
      <c r="B174" s="276"/>
      <c r="C174" s="276"/>
      <c r="D174" s="276"/>
      <c r="E174" s="276"/>
      <c r="F174" s="276"/>
      <c r="G174" s="276"/>
      <c r="H174" s="276"/>
      <c r="I174" s="276"/>
      <c r="J174" s="276"/>
      <c r="K174" s="276"/>
      <c r="L174" s="276"/>
      <c r="M174" s="276"/>
      <c r="N174" s="276"/>
      <c r="O174" s="276"/>
      <c r="P174" s="276"/>
      <c r="Q174" s="276"/>
      <c r="R174" s="276"/>
    </row>
    <row r="175" spans="2:18" x14ac:dyDescent="0.25">
      <c r="B175" s="276"/>
      <c r="C175" s="276"/>
      <c r="D175" s="276"/>
      <c r="E175" s="276"/>
      <c r="F175" s="276"/>
      <c r="G175" s="276"/>
      <c r="H175" s="276"/>
      <c r="I175" s="276"/>
      <c r="J175" s="276"/>
      <c r="K175" s="276"/>
      <c r="L175" s="276"/>
      <c r="M175" s="276"/>
      <c r="N175" s="276"/>
      <c r="O175" s="276"/>
      <c r="P175" s="276"/>
      <c r="Q175" s="276"/>
      <c r="R175" s="276"/>
    </row>
    <row r="176" spans="2:18" x14ac:dyDescent="0.25">
      <c r="B176" s="276"/>
      <c r="C176" s="276"/>
      <c r="D176" s="276"/>
      <c r="E176" s="276"/>
      <c r="F176" s="276"/>
      <c r="G176" s="276"/>
      <c r="H176" s="276"/>
      <c r="I176" s="276"/>
      <c r="J176" s="276"/>
      <c r="K176" s="276"/>
      <c r="L176" s="276"/>
      <c r="M176" s="276"/>
      <c r="N176" s="276"/>
      <c r="O176" s="276"/>
      <c r="P176" s="276"/>
      <c r="Q176" s="276"/>
      <c r="R176" s="276"/>
    </row>
    <row r="177" spans="2:18" x14ac:dyDescent="0.25">
      <c r="B177" s="276"/>
      <c r="C177" s="276"/>
      <c r="D177" s="276"/>
      <c r="E177" s="276"/>
      <c r="F177" s="276"/>
      <c r="G177" s="276"/>
      <c r="H177" s="276"/>
      <c r="I177" s="276"/>
      <c r="J177" s="276"/>
      <c r="K177" s="276"/>
      <c r="L177" s="276"/>
      <c r="M177" s="276"/>
      <c r="N177" s="276"/>
      <c r="O177" s="276"/>
      <c r="P177" s="276"/>
      <c r="Q177" s="276"/>
      <c r="R177" s="276"/>
    </row>
    <row r="178" spans="2:18" x14ac:dyDescent="0.25">
      <c r="B178" s="276"/>
      <c r="C178" s="276"/>
      <c r="D178" s="276"/>
      <c r="E178" s="276"/>
      <c r="F178" s="276"/>
      <c r="G178" s="276"/>
      <c r="H178" s="276"/>
      <c r="I178" s="276"/>
      <c r="J178" s="276"/>
      <c r="K178" s="276"/>
      <c r="L178" s="276"/>
      <c r="M178" s="276"/>
      <c r="N178" s="276"/>
      <c r="O178" s="276"/>
      <c r="P178" s="276"/>
      <c r="Q178" s="276"/>
      <c r="R178" s="276"/>
    </row>
    <row r="179" spans="2:18" x14ac:dyDescent="0.25">
      <c r="B179" s="276"/>
      <c r="C179" s="276"/>
      <c r="D179" s="276"/>
      <c r="E179" s="276"/>
      <c r="F179" s="276"/>
      <c r="G179" s="276"/>
      <c r="H179" s="276"/>
      <c r="I179" s="276"/>
      <c r="J179" s="276"/>
      <c r="K179" s="276"/>
      <c r="L179" s="276"/>
      <c r="M179" s="276"/>
      <c r="N179" s="276"/>
      <c r="O179" s="276"/>
      <c r="P179" s="276"/>
      <c r="Q179" s="276"/>
      <c r="R179" s="276"/>
    </row>
    <row r="180" spans="2:18" x14ac:dyDescent="0.25">
      <c r="B180" s="276"/>
      <c r="C180" s="276"/>
      <c r="D180" s="276"/>
      <c r="E180" s="276"/>
      <c r="F180" s="276"/>
      <c r="G180" s="276"/>
      <c r="H180" s="276"/>
      <c r="I180" s="276"/>
      <c r="J180" s="276"/>
      <c r="K180" s="276"/>
      <c r="L180" s="276"/>
      <c r="M180" s="276"/>
      <c r="N180" s="276"/>
      <c r="O180" s="276"/>
      <c r="P180" s="276"/>
      <c r="Q180" s="276"/>
      <c r="R180" s="276"/>
    </row>
    <row r="181" spans="2:18" x14ac:dyDescent="0.25">
      <c r="B181" s="276"/>
      <c r="C181" s="276"/>
      <c r="D181" s="276"/>
      <c r="E181" s="276"/>
      <c r="F181" s="276"/>
      <c r="G181" s="276"/>
      <c r="H181" s="276"/>
      <c r="I181" s="276"/>
      <c r="J181" s="276"/>
      <c r="K181" s="276"/>
      <c r="L181" s="276"/>
      <c r="M181" s="276"/>
      <c r="N181" s="276"/>
      <c r="O181" s="276"/>
      <c r="P181" s="276"/>
      <c r="Q181" s="276"/>
      <c r="R181" s="276"/>
    </row>
    <row r="182" spans="2:18" x14ac:dyDescent="0.25">
      <c r="B182" s="276"/>
      <c r="C182" s="276"/>
      <c r="D182" s="276"/>
      <c r="E182" s="276"/>
      <c r="F182" s="276"/>
      <c r="G182" s="276"/>
      <c r="H182" s="276"/>
      <c r="I182" s="276"/>
      <c r="J182" s="276"/>
      <c r="K182" s="276"/>
      <c r="L182" s="276"/>
      <c r="M182" s="276"/>
      <c r="N182" s="276"/>
      <c r="O182" s="276"/>
      <c r="P182" s="276"/>
      <c r="Q182" s="276"/>
      <c r="R182" s="276"/>
    </row>
    <row r="183" spans="2:18" x14ac:dyDescent="0.25">
      <c r="B183" s="276"/>
      <c r="C183" s="276"/>
      <c r="D183" s="276"/>
      <c r="E183" s="276"/>
      <c r="F183" s="276"/>
      <c r="G183" s="276"/>
      <c r="H183" s="276"/>
      <c r="I183" s="276"/>
      <c r="J183" s="276"/>
      <c r="K183" s="276"/>
      <c r="L183" s="276"/>
      <c r="M183" s="276"/>
      <c r="N183" s="276"/>
      <c r="O183" s="276"/>
      <c r="P183" s="276"/>
      <c r="Q183" s="276"/>
      <c r="R183" s="276"/>
    </row>
    <row r="184" spans="2:18" x14ac:dyDescent="0.25">
      <c r="B184" s="276"/>
      <c r="C184" s="276"/>
      <c r="D184" s="276"/>
      <c r="E184" s="276"/>
      <c r="F184" s="276"/>
      <c r="G184" s="276"/>
      <c r="H184" s="276"/>
      <c r="I184" s="276"/>
      <c r="J184" s="276"/>
      <c r="K184" s="276"/>
      <c r="L184" s="276"/>
      <c r="M184" s="276"/>
      <c r="N184" s="276"/>
      <c r="O184" s="276"/>
      <c r="P184" s="276"/>
      <c r="Q184" s="276"/>
      <c r="R184" s="276"/>
    </row>
    <row r="185" spans="2:18" x14ac:dyDescent="0.25">
      <c r="B185" s="276"/>
      <c r="C185" s="276"/>
      <c r="D185" s="276"/>
      <c r="E185" s="276"/>
      <c r="F185" s="276"/>
      <c r="G185" s="276"/>
      <c r="H185" s="276"/>
      <c r="I185" s="276"/>
      <c r="J185" s="276"/>
      <c r="K185" s="276"/>
      <c r="L185" s="276"/>
      <c r="M185" s="276"/>
      <c r="N185" s="276"/>
      <c r="O185" s="276"/>
      <c r="P185" s="276"/>
      <c r="Q185" s="276"/>
      <c r="R185" s="276"/>
    </row>
    <row r="186" spans="2:18" x14ac:dyDescent="0.25">
      <c r="B186" s="276"/>
      <c r="C186" s="276"/>
      <c r="D186" s="276"/>
      <c r="E186" s="276"/>
      <c r="F186" s="276"/>
      <c r="G186" s="276"/>
      <c r="H186" s="276"/>
      <c r="I186" s="276"/>
      <c r="J186" s="276"/>
      <c r="K186" s="276"/>
      <c r="L186" s="276"/>
      <c r="M186" s="276"/>
      <c r="N186" s="276"/>
      <c r="O186" s="276"/>
      <c r="P186" s="276"/>
      <c r="Q186" s="276"/>
      <c r="R186" s="276"/>
    </row>
    <row r="187" spans="2:18" x14ac:dyDescent="0.25">
      <c r="B187" s="276"/>
      <c r="C187" s="276"/>
      <c r="D187" s="276"/>
      <c r="E187" s="276"/>
      <c r="F187" s="276"/>
      <c r="G187" s="276"/>
      <c r="H187" s="276"/>
      <c r="I187" s="276"/>
      <c r="J187" s="276"/>
      <c r="K187" s="276"/>
      <c r="L187" s="276"/>
      <c r="M187" s="276"/>
      <c r="N187" s="276"/>
      <c r="O187" s="276"/>
      <c r="P187" s="276"/>
      <c r="Q187" s="276"/>
      <c r="R187" s="276"/>
    </row>
    <row r="188" spans="2:18" x14ac:dyDescent="0.25">
      <c r="B188" s="276"/>
      <c r="C188" s="276"/>
      <c r="D188" s="276"/>
      <c r="E188" s="276"/>
      <c r="F188" s="276"/>
      <c r="G188" s="276"/>
      <c r="H188" s="276"/>
      <c r="I188" s="276"/>
      <c r="J188" s="276"/>
      <c r="K188" s="276"/>
      <c r="L188" s="276"/>
      <c r="M188" s="276"/>
      <c r="N188" s="276"/>
      <c r="O188" s="276"/>
      <c r="P188" s="276"/>
      <c r="Q188" s="276"/>
      <c r="R188" s="276"/>
    </row>
    <row r="189" spans="2:18" x14ac:dyDescent="0.25">
      <c r="B189" s="276"/>
      <c r="C189" s="276"/>
      <c r="D189" s="276"/>
      <c r="E189" s="276"/>
      <c r="F189" s="276"/>
      <c r="G189" s="276"/>
      <c r="H189" s="276"/>
      <c r="I189" s="276"/>
      <c r="J189" s="276"/>
      <c r="K189" s="276"/>
      <c r="L189" s="276"/>
      <c r="M189" s="276"/>
      <c r="N189" s="276"/>
      <c r="O189" s="276"/>
      <c r="P189" s="276"/>
      <c r="Q189" s="276"/>
      <c r="R189" s="276"/>
    </row>
    <row r="190" spans="2:18" x14ac:dyDescent="0.25">
      <c r="B190" s="276"/>
      <c r="C190" s="276"/>
      <c r="D190" s="276"/>
      <c r="E190" s="276"/>
      <c r="F190" s="276"/>
      <c r="G190" s="276"/>
      <c r="H190" s="276"/>
      <c r="I190" s="276"/>
      <c r="J190" s="276"/>
      <c r="K190" s="276"/>
      <c r="L190" s="276"/>
      <c r="M190" s="276"/>
      <c r="N190" s="276"/>
      <c r="O190" s="276"/>
      <c r="P190" s="276"/>
      <c r="Q190" s="276"/>
      <c r="R190" s="276"/>
    </row>
    <row r="191" spans="2:18" x14ac:dyDescent="0.25">
      <c r="B191" s="276"/>
      <c r="C191" s="276"/>
      <c r="D191" s="276"/>
      <c r="E191" s="276"/>
      <c r="F191" s="276"/>
      <c r="G191" s="276"/>
      <c r="H191" s="276"/>
      <c r="I191" s="276"/>
      <c r="J191" s="276"/>
      <c r="K191" s="276"/>
      <c r="L191" s="276"/>
      <c r="M191" s="276"/>
      <c r="N191" s="276"/>
      <c r="O191" s="276"/>
      <c r="P191" s="276"/>
      <c r="Q191" s="276"/>
      <c r="R191" s="276"/>
    </row>
    <row r="192" spans="2:18" x14ac:dyDescent="0.25">
      <c r="B192" s="276"/>
      <c r="C192" s="276"/>
      <c r="D192" s="276"/>
      <c r="E192" s="276"/>
      <c r="F192" s="276"/>
      <c r="G192" s="276"/>
      <c r="H192" s="276"/>
      <c r="I192" s="276"/>
      <c r="J192" s="276"/>
      <c r="K192" s="276"/>
      <c r="L192" s="276"/>
      <c r="M192" s="276"/>
      <c r="N192" s="276"/>
      <c r="O192" s="276"/>
      <c r="P192" s="276"/>
      <c r="Q192" s="276"/>
      <c r="R192" s="276"/>
    </row>
    <row r="193" spans="2:18" x14ac:dyDescent="0.25">
      <c r="B193" s="276"/>
      <c r="C193" s="276"/>
      <c r="D193" s="276"/>
      <c r="E193" s="276"/>
      <c r="F193" s="276"/>
      <c r="G193" s="276"/>
      <c r="H193" s="276"/>
      <c r="I193" s="276"/>
      <c r="J193" s="276"/>
      <c r="K193" s="276"/>
      <c r="L193" s="276"/>
      <c r="M193" s="276"/>
      <c r="N193" s="276"/>
      <c r="O193" s="276"/>
      <c r="P193" s="276"/>
      <c r="Q193" s="276"/>
      <c r="R193" s="276"/>
    </row>
    <row r="194" spans="2:18" x14ac:dyDescent="0.25">
      <c r="B194" s="276"/>
      <c r="C194" s="276"/>
      <c r="D194" s="276"/>
      <c r="E194" s="276"/>
      <c r="F194" s="276"/>
      <c r="G194" s="276"/>
      <c r="H194" s="276"/>
      <c r="I194" s="276"/>
      <c r="J194" s="276"/>
      <c r="K194" s="276"/>
      <c r="L194" s="276"/>
      <c r="M194" s="276"/>
      <c r="N194" s="276"/>
      <c r="O194" s="276"/>
      <c r="P194" s="276"/>
      <c r="Q194" s="276"/>
      <c r="R194" s="276"/>
    </row>
    <row r="195" spans="2:18" x14ac:dyDescent="0.25">
      <c r="B195" s="276"/>
      <c r="C195" s="276"/>
      <c r="D195" s="276"/>
      <c r="E195" s="276"/>
      <c r="F195" s="276"/>
      <c r="G195" s="276"/>
      <c r="H195" s="276"/>
      <c r="I195" s="276"/>
      <c r="J195" s="276"/>
      <c r="K195" s="276"/>
      <c r="L195" s="276"/>
      <c r="M195" s="276"/>
      <c r="N195" s="276"/>
      <c r="O195" s="276"/>
      <c r="P195" s="276"/>
      <c r="Q195" s="276"/>
      <c r="R195" s="276"/>
    </row>
    <row r="196" spans="2:18" x14ac:dyDescent="0.25">
      <c r="B196" s="276"/>
      <c r="C196" s="276"/>
      <c r="D196" s="276"/>
      <c r="E196" s="276"/>
      <c r="F196" s="276"/>
      <c r="G196" s="276"/>
      <c r="H196" s="276"/>
      <c r="I196" s="276"/>
      <c r="J196" s="276"/>
      <c r="K196" s="276"/>
      <c r="L196" s="276"/>
      <c r="M196" s="276"/>
      <c r="N196" s="276"/>
      <c r="O196" s="276"/>
      <c r="P196" s="276"/>
      <c r="Q196" s="276"/>
      <c r="R196" s="276"/>
    </row>
    <row r="197" spans="2:18" x14ac:dyDescent="0.25">
      <c r="B197" s="276"/>
      <c r="C197" s="276"/>
      <c r="D197" s="276"/>
      <c r="E197" s="276"/>
      <c r="F197" s="276"/>
      <c r="G197" s="276"/>
      <c r="H197" s="276"/>
      <c r="I197" s="276"/>
      <c r="J197" s="276"/>
      <c r="K197" s="276"/>
      <c r="L197" s="276"/>
      <c r="M197" s="276"/>
      <c r="N197" s="276"/>
      <c r="O197" s="276"/>
      <c r="P197" s="276"/>
      <c r="Q197" s="276"/>
      <c r="R197" s="276"/>
    </row>
    <row r="198" spans="2:18" x14ac:dyDescent="0.25">
      <c r="B198" s="276"/>
      <c r="C198" s="276"/>
      <c r="D198" s="276"/>
      <c r="E198" s="276"/>
      <c r="F198" s="276"/>
      <c r="G198" s="276"/>
      <c r="H198" s="276"/>
      <c r="I198" s="276"/>
      <c r="J198" s="276"/>
      <c r="K198" s="276"/>
      <c r="L198" s="276"/>
      <c r="M198" s="276"/>
      <c r="N198" s="276"/>
      <c r="O198" s="276"/>
      <c r="P198" s="276"/>
      <c r="Q198" s="276"/>
      <c r="R198" s="276"/>
    </row>
    <row r="199" spans="2:18" x14ac:dyDescent="0.25">
      <c r="B199" s="276"/>
      <c r="C199" s="276"/>
      <c r="D199" s="276"/>
      <c r="E199" s="276"/>
      <c r="F199" s="276"/>
      <c r="G199" s="276"/>
      <c r="H199" s="276"/>
      <c r="I199" s="276"/>
      <c r="J199" s="276"/>
      <c r="K199" s="276"/>
      <c r="L199" s="276"/>
      <c r="M199" s="276"/>
      <c r="N199" s="276"/>
      <c r="O199" s="276"/>
      <c r="P199" s="276"/>
      <c r="Q199" s="276"/>
      <c r="R199" s="276"/>
    </row>
    <row r="200" spans="2:18" x14ac:dyDescent="0.25">
      <c r="B200" s="276"/>
      <c r="C200" s="276"/>
      <c r="D200" s="276"/>
      <c r="E200" s="276"/>
      <c r="F200" s="276"/>
      <c r="G200" s="276"/>
      <c r="H200" s="276"/>
      <c r="I200" s="276"/>
      <c r="J200" s="276"/>
      <c r="K200" s="276"/>
      <c r="L200" s="276"/>
      <c r="M200" s="276"/>
      <c r="N200" s="276"/>
      <c r="O200" s="276"/>
      <c r="P200" s="276"/>
      <c r="Q200" s="276"/>
      <c r="R200" s="276"/>
    </row>
    <row r="201" spans="2:18" x14ac:dyDescent="0.25">
      <c r="B201" s="276"/>
      <c r="C201" s="276"/>
      <c r="D201" s="276"/>
      <c r="E201" s="276"/>
      <c r="F201" s="276"/>
      <c r="G201" s="276"/>
      <c r="H201" s="276"/>
      <c r="I201" s="276"/>
      <c r="J201" s="276"/>
      <c r="K201" s="276"/>
      <c r="L201" s="276"/>
      <c r="M201" s="276"/>
      <c r="N201" s="276"/>
      <c r="O201" s="276"/>
      <c r="P201" s="276"/>
      <c r="Q201" s="276"/>
      <c r="R201" s="276"/>
    </row>
    <row r="202" spans="2:18" x14ac:dyDescent="0.25">
      <c r="B202" s="276"/>
      <c r="C202" s="276"/>
      <c r="D202" s="276"/>
      <c r="E202" s="276"/>
      <c r="F202" s="276"/>
      <c r="G202" s="276"/>
      <c r="H202" s="276"/>
      <c r="I202" s="276"/>
      <c r="J202" s="276"/>
      <c r="K202" s="276"/>
      <c r="L202" s="276"/>
      <c r="M202" s="276"/>
      <c r="N202" s="276"/>
      <c r="O202" s="276"/>
      <c r="P202" s="276"/>
      <c r="Q202" s="276"/>
      <c r="R202" s="276"/>
    </row>
    <row r="203" spans="2:18" x14ac:dyDescent="0.25">
      <c r="B203" s="276"/>
      <c r="C203" s="276"/>
      <c r="D203" s="276"/>
      <c r="E203" s="276"/>
      <c r="F203" s="276"/>
      <c r="G203" s="276"/>
      <c r="H203" s="276"/>
      <c r="I203" s="276"/>
      <c r="J203" s="276"/>
      <c r="K203" s="276"/>
      <c r="L203" s="276"/>
      <c r="M203" s="276"/>
      <c r="N203" s="276"/>
      <c r="O203" s="276"/>
      <c r="P203" s="276"/>
      <c r="Q203" s="276"/>
      <c r="R203" s="276"/>
    </row>
    <row r="204" spans="2:18" x14ac:dyDescent="0.25">
      <c r="B204" s="276"/>
      <c r="C204" s="276"/>
      <c r="D204" s="276"/>
      <c r="E204" s="276"/>
      <c r="F204" s="276"/>
      <c r="G204" s="276"/>
      <c r="H204" s="276"/>
      <c r="I204" s="276"/>
      <c r="J204" s="276"/>
      <c r="K204" s="276"/>
      <c r="L204" s="276"/>
      <c r="M204" s="276"/>
      <c r="N204" s="276"/>
      <c r="O204" s="276"/>
      <c r="P204" s="276"/>
      <c r="Q204" s="276"/>
      <c r="R204" s="276"/>
    </row>
    <row r="205" spans="2:18" x14ac:dyDescent="0.25">
      <c r="B205" s="276"/>
      <c r="C205" s="276"/>
      <c r="D205" s="276"/>
      <c r="E205" s="276"/>
      <c r="F205" s="276"/>
      <c r="G205" s="276"/>
      <c r="H205" s="276"/>
      <c r="I205" s="276"/>
      <c r="J205" s="276"/>
      <c r="K205" s="276"/>
      <c r="L205" s="276"/>
      <c r="M205" s="276"/>
      <c r="N205" s="276"/>
      <c r="O205" s="276"/>
      <c r="P205" s="276"/>
      <c r="Q205" s="276"/>
      <c r="R205" s="276"/>
    </row>
    <row r="206" spans="2:18" x14ac:dyDescent="0.25">
      <c r="B206" s="276"/>
      <c r="C206" s="276"/>
      <c r="D206" s="276"/>
      <c r="E206" s="276"/>
      <c r="F206" s="276"/>
      <c r="G206" s="276"/>
      <c r="H206" s="276"/>
      <c r="I206" s="276"/>
      <c r="J206" s="276"/>
      <c r="K206" s="276"/>
      <c r="L206" s="276"/>
      <c r="M206" s="276"/>
      <c r="N206" s="276"/>
      <c r="O206" s="276"/>
      <c r="P206" s="276"/>
      <c r="Q206" s="276"/>
      <c r="R206" s="276"/>
    </row>
    <row r="207" spans="2:18" x14ac:dyDescent="0.25">
      <c r="B207" s="276"/>
      <c r="C207" s="276"/>
      <c r="D207" s="276"/>
      <c r="E207" s="276"/>
      <c r="F207" s="276"/>
      <c r="G207" s="276"/>
      <c r="H207" s="276"/>
      <c r="I207" s="276"/>
      <c r="J207" s="276"/>
      <c r="K207" s="276"/>
      <c r="L207" s="276"/>
      <c r="M207" s="276"/>
      <c r="N207" s="276"/>
      <c r="O207" s="276"/>
      <c r="P207" s="276"/>
      <c r="Q207" s="276"/>
      <c r="R207" s="276"/>
    </row>
    <row r="208" spans="2:18" x14ac:dyDescent="0.25">
      <c r="B208" s="276"/>
      <c r="C208" s="276"/>
      <c r="D208" s="276"/>
      <c r="E208" s="276"/>
      <c r="F208" s="276"/>
      <c r="G208" s="276"/>
      <c r="H208" s="276"/>
      <c r="I208" s="276"/>
      <c r="J208" s="276"/>
      <c r="K208" s="276"/>
      <c r="L208" s="276"/>
      <c r="M208" s="276"/>
      <c r="N208" s="276"/>
      <c r="O208" s="276"/>
      <c r="P208" s="276"/>
      <c r="Q208" s="276"/>
      <c r="R208" s="276"/>
    </row>
    <row r="209" spans="2:18" x14ac:dyDescent="0.25">
      <c r="B209" s="276"/>
      <c r="C209" s="276"/>
      <c r="D209" s="276"/>
      <c r="E209" s="276"/>
      <c r="F209" s="276"/>
      <c r="G209" s="276"/>
      <c r="H209" s="276"/>
      <c r="I209" s="276"/>
      <c r="J209" s="276"/>
      <c r="K209" s="276"/>
      <c r="L209" s="276"/>
      <c r="M209" s="276"/>
      <c r="N209" s="276"/>
      <c r="O209" s="276"/>
      <c r="P209" s="276"/>
      <c r="Q209" s="276"/>
      <c r="R209" s="276"/>
    </row>
    <row r="210" spans="2:18" x14ac:dyDescent="0.25">
      <c r="B210" s="276"/>
      <c r="C210" s="276"/>
      <c r="D210" s="276"/>
      <c r="E210" s="276"/>
      <c r="F210" s="276"/>
      <c r="G210" s="276"/>
      <c r="H210" s="276"/>
      <c r="I210" s="276"/>
      <c r="J210" s="276"/>
      <c r="K210" s="276"/>
      <c r="L210" s="276"/>
      <c r="M210" s="276"/>
      <c r="N210" s="276"/>
      <c r="O210" s="276"/>
      <c r="P210" s="276"/>
      <c r="Q210" s="276"/>
      <c r="R210" s="276"/>
    </row>
    <row r="211" spans="2:18" x14ac:dyDescent="0.25">
      <c r="B211" s="276"/>
      <c r="C211" s="276"/>
      <c r="D211" s="276"/>
      <c r="E211" s="276"/>
      <c r="F211" s="276"/>
      <c r="G211" s="276"/>
      <c r="H211" s="276"/>
      <c r="I211" s="276"/>
      <c r="J211" s="276"/>
      <c r="K211" s="276"/>
      <c r="L211" s="276"/>
      <c r="M211" s="276"/>
      <c r="N211" s="276"/>
      <c r="O211" s="276"/>
      <c r="P211" s="276"/>
      <c r="Q211" s="276"/>
      <c r="R211" s="276"/>
    </row>
    <row r="212" spans="2:18" x14ac:dyDescent="0.25">
      <c r="B212" s="276"/>
      <c r="C212" s="276"/>
      <c r="D212" s="276"/>
      <c r="E212" s="276"/>
      <c r="F212" s="276"/>
      <c r="G212" s="276"/>
      <c r="H212" s="276"/>
      <c r="I212" s="276"/>
      <c r="J212" s="276"/>
      <c r="K212" s="276"/>
      <c r="L212" s="276"/>
      <c r="M212" s="276"/>
      <c r="N212" s="276"/>
      <c r="O212" s="276"/>
      <c r="P212" s="276"/>
      <c r="Q212" s="276"/>
      <c r="R212" s="276"/>
    </row>
    <row r="213" spans="2:18" x14ac:dyDescent="0.25">
      <c r="B213" s="276"/>
      <c r="C213" s="276"/>
      <c r="D213" s="276"/>
      <c r="E213" s="276"/>
      <c r="F213" s="276"/>
      <c r="G213" s="276"/>
      <c r="H213" s="276"/>
      <c r="I213" s="276"/>
      <c r="J213" s="276"/>
      <c r="K213" s="276"/>
      <c r="L213" s="276"/>
      <c r="M213" s="276"/>
      <c r="N213" s="276"/>
      <c r="O213" s="276"/>
      <c r="P213" s="276"/>
      <c r="Q213" s="276"/>
      <c r="R213" s="276"/>
    </row>
    <row r="214" spans="2:18" x14ac:dyDescent="0.25">
      <c r="B214" s="276"/>
      <c r="C214" s="276"/>
      <c r="D214" s="276"/>
      <c r="E214" s="276"/>
      <c r="F214" s="276"/>
      <c r="G214" s="276"/>
      <c r="H214" s="276"/>
      <c r="I214" s="276"/>
      <c r="J214" s="276"/>
      <c r="K214" s="276"/>
      <c r="L214" s="276"/>
      <c r="M214" s="276"/>
      <c r="N214" s="276"/>
      <c r="O214" s="276"/>
      <c r="P214" s="276"/>
      <c r="Q214" s="276"/>
      <c r="R214" s="276"/>
    </row>
    <row r="215" spans="2:18" x14ac:dyDescent="0.25">
      <c r="B215" s="276"/>
      <c r="C215" s="276"/>
      <c r="D215" s="276"/>
      <c r="E215" s="276"/>
      <c r="F215" s="276"/>
      <c r="G215" s="276"/>
      <c r="H215" s="276"/>
      <c r="I215" s="276"/>
      <c r="J215" s="276"/>
      <c r="K215" s="276"/>
      <c r="L215" s="276"/>
      <c r="M215" s="276"/>
      <c r="N215" s="276"/>
      <c r="O215" s="276"/>
      <c r="P215" s="276"/>
      <c r="Q215" s="276"/>
      <c r="R215" s="276"/>
    </row>
    <row r="216" spans="2:18" x14ac:dyDescent="0.25">
      <c r="B216" s="276"/>
      <c r="C216" s="276"/>
      <c r="D216" s="276"/>
      <c r="E216" s="276"/>
      <c r="F216" s="276"/>
      <c r="G216" s="276"/>
      <c r="H216" s="276"/>
      <c r="I216" s="276"/>
      <c r="J216" s="276"/>
      <c r="K216" s="276"/>
      <c r="L216" s="276"/>
      <c r="M216" s="276"/>
      <c r="N216" s="276"/>
      <c r="O216" s="276"/>
      <c r="P216" s="276"/>
      <c r="Q216" s="276"/>
      <c r="R216" s="276"/>
    </row>
    <row r="217" spans="2:18" x14ac:dyDescent="0.25">
      <c r="B217" s="276"/>
      <c r="C217" s="276"/>
      <c r="D217" s="276"/>
      <c r="E217" s="276"/>
      <c r="F217" s="276"/>
      <c r="G217" s="276"/>
      <c r="H217" s="276"/>
      <c r="I217" s="276"/>
      <c r="J217" s="276"/>
      <c r="K217" s="276"/>
      <c r="L217" s="276"/>
      <c r="M217" s="276"/>
      <c r="N217" s="276"/>
      <c r="O217" s="276"/>
      <c r="P217" s="276"/>
      <c r="Q217" s="276"/>
      <c r="R217" s="276"/>
    </row>
    <row r="218" spans="2:18" x14ac:dyDescent="0.25">
      <c r="B218" s="276"/>
      <c r="C218" s="276"/>
      <c r="D218" s="276"/>
      <c r="E218" s="276"/>
      <c r="F218" s="276"/>
      <c r="G218" s="276"/>
      <c r="H218" s="276"/>
      <c r="I218" s="276"/>
      <c r="J218" s="276"/>
      <c r="K218" s="276"/>
      <c r="L218" s="276"/>
      <c r="M218" s="276"/>
      <c r="N218" s="276"/>
      <c r="O218" s="276"/>
      <c r="P218" s="276"/>
      <c r="Q218" s="276"/>
      <c r="R218" s="276"/>
    </row>
    <row r="219" spans="2:18" x14ac:dyDescent="0.25">
      <c r="B219" s="276"/>
      <c r="C219" s="276"/>
      <c r="D219" s="276"/>
      <c r="E219" s="276"/>
      <c r="F219" s="276"/>
      <c r="G219" s="276"/>
      <c r="H219" s="276"/>
      <c r="I219" s="276"/>
      <c r="J219" s="276"/>
      <c r="K219" s="276"/>
      <c r="L219" s="276"/>
      <c r="M219" s="276"/>
      <c r="N219" s="276"/>
      <c r="O219" s="276"/>
      <c r="P219" s="276"/>
      <c r="Q219" s="276"/>
      <c r="R219" s="276"/>
    </row>
    <row r="220" spans="2:18" x14ac:dyDescent="0.25">
      <c r="B220" s="276"/>
      <c r="C220" s="276"/>
      <c r="D220" s="276"/>
      <c r="E220" s="276"/>
      <c r="F220" s="276"/>
      <c r="G220" s="276"/>
      <c r="H220" s="276"/>
      <c r="I220" s="276"/>
      <c r="J220" s="276"/>
      <c r="K220" s="276"/>
      <c r="L220" s="276"/>
      <c r="M220" s="276"/>
      <c r="N220" s="276"/>
      <c r="O220" s="276"/>
      <c r="P220" s="276"/>
      <c r="Q220" s="276"/>
      <c r="R220" s="276"/>
    </row>
    <row r="221" spans="2:18" x14ac:dyDescent="0.25">
      <c r="B221" s="276"/>
      <c r="C221" s="276"/>
      <c r="D221" s="276"/>
      <c r="E221" s="276"/>
      <c r="F221" s="276"/>
      <c r="G221" s="276"/>
      <c r="H221" s="276"/>
      <c r="I221" s="276"/>
      <c r="J221" s="276"/>
      <c r="K221" s="276"/>
      <c r="L221" s="276"/>
      <c r="M221" s="276"/>
      <c r="N221" s="276"/>
      <c r="O221" s="276"/>
      <c r="P221" s="276"/>
      <c r="Q221" s="276"/>
      <c r="R221" s="276"/>
    </row>
    <row r="222" spans="2:18" x14ac:dyDescent="0.25">
      <c r="B222" s="276"/>
      <c r="C222" s="276"/>
      <c r="D222" s="276"/>
      <c r="E222" s="276"/>
      <c r="F222" s="276"/>
      <c r="G222" s="276"/>
      <c r="H222" s="276"/>
      <c r="I222" s="276"/>
      <c r="J222" s="276"/>
      <c r="K222" s="276"/>
      <c r="L222" s="276"/>
      <c r="M222" s="276"/>
      <c r="N222" s="276"/>
      <c r="O222" s="276"/>
      <c r="P222" s="276"/>
      <c r="Q222" s="276"/>
      <c r="R222" s="276"/>
    </row>
    <row r="223" spans="2:18" x14ac:dyDescent="0.25">
      <c r="B223" s="276"/>
      <c r="C223" s="276"/>
      <c r="D223" s="276"/>
      <c r="E223" s="276"/>
      <c r="F223" s="276"/>
      <c r="G223" s="276"/>
      <c r="H223" s="276"/>
      <c r="I223" s="276"/>
      <c r="J223" s="276"/>
      <c r="K223" s="276"/>
      <c r="L223" s="276"/>
      <c r="M223" s="276"/>
      <c r="N223" s="276"/>
      <c r="O223" s="276"/>
      <c r="P223" s="276"/>
      <c r="Q223" s="276"/>
      <c r="R223" s="276"/>
    </row>
    <row r="224" spans="2:18" x14ac:dyDescent="0.25">
      <c r="B224" s="276"/>
      <c r="C224" s="276"/>
      <c r="D224" s="276"/>
      <c r="E224" s="276"/>
      <c r="F224" s="276"/>
      <c r="G224" s="276"/>
      <c r="H224" s="276"/>
      <c r="I224" s="276"/>
      <c r="J224" s="276"/>
      <c r="K224" s="276"/>
      <c r="L224" s="276"/>
      <c r="M224" s="276"/>
      <c r="N224" s="276"/>
      <c r="O224" s="276"/>
      <c r="P224" s="276"/>
      <c r="Q224" s="276"/>
      <c r="R224" s="276"/>
    </row>
    <row r="225" spans="2:18" x14ac:dyDescent="0.25">
      <c r="B225" s="276"/>
      <c r="C225" s="276"/>
      <c r="D225" s="276"/>
      <c r="E225" s="276"/>
      <c r="F225" s="276"/>
      <c r="G225" s="276"/>
      <c r="H225" s="276"/>
      <c r="I225" s="276"/>
      <c r="J225" s="276"/>
      <c r="K225" s="276"/>
      <c r="L225" s="276"/>
      <c r="M225" s="276"/>
      <c r="N225" s="276"/>
      <c r="O225" s="276"/>
      <c r="P225" s="276"/>
      <c r="Q225" s="276"/>
      <c r="R225" s="276"/>
    </row>
    <row r="226" spans="2:18" x14ac:dyDescent="0.25">
      <c r="B226" s="276"/>
      <c r="C226" s="276"/>
      <c r="D226" s="276"/>
      <c r="E226" s="276"/>
      <c r="F226" s="276"/>
      <c r="G226" s="276"/>
      <c r="H226" s="276"/>
      <c r="I226" s="276"/>
      <c r="J226" s="276"/>
      <c r="K226" s="276"/>
      <c r="L226" s="276"/>
      <c r="M226" s="276"/>
      <c r="N226" s="276"/>
      <c r="O226" s="276"/>
      <c r="P226" s="276"/>
      <c r="Q226" s="276"/>
      <c r="R226" s="276"/>
    </row>
    <row r="227" spans="2:18" x14ac:dyDescent="0.25">
      <c r="B227" s="276"/>
      <c r="C227" s="276"/>
      <c r="D227" s="276"/>
      <c r="E227" s="276"/>
      <c r="F227" s="276"/>
      <c r="G227" s="276"/>
      <c r="H227" s="276"/>
      <c r="I227" s="276"/>
      <c r="J227" s="276"/>
      <c r="K227" s="276"/>
      <c r="L227" s="276"/>
      <c r="M227" s="276"/>
      <c r="N227" s="276"/>
      <c r="O227" s="276"/>
      <c r="P227" s="276"/>
      <c r="Q227" s="276"/>
      <c r="R227" s="276"/>
    </row>
    <row r="228" spans="2:18" x14ac:dyDescent="0.25">
      <c r="B228" s="276"/>
      <c r="C228" s="276"/>
      <c r="D228" s="276"/>
      <c r="E228" s="276"/>
      <c r="F228" s="276"/>
      <c r="G228" s="276"/>
      <c r="H228" s="276"/>
      <c r="I228" s="276"/>
      <c r="J228" s="276"/>
      <c r="K228" s="276"/>
      <c r="L228" s="276"/>
      <c r="M228" s="276"/>
      <c r="N228" s="276"/>
      <c r="O228" s="276"/>
      <c r="P228" s="276"/>
      <c r="Q228" s="276"/>
      <c r="R228" s="276"/>
    </row>
    <row r="229" spans="2:18" x14ac:dyDescent="0.25">
      <c r="B229" s="276"/>
      <c r="C229" s="276"/>
      <c r="D229" s="276"/>
      <c r="E229" s="276"/>
      <c r="F229" s="276"/>
      <c r="G229" s="276"/>
      <c r="H229" s="276"/>
      <c r="I229" s="276"/>
      <c r="J229" s="276"/>
      <c r="K229" s="276"/>
      <c r="L229" s="276"/>
      <c r="M229" s="276"/>
      <c r="N229" s="276"/>
      <c r="O229" s="276"/>
      <c r="P229" s="276"/>
      <c r="Q229" s="276"/>
      <c r="R229" s="276"/>
    </row>
    <row r="230" spans="2:18" x14ac:dyDescent="0.25">
      <c r="B230" s="276"/>
      <c r="C230" s="276"/>
      <c r="D230" s="276"/>
      <c r="E230" s="276"/>
      <c r="F230" s="276"/>
      <c r="G230" s="276"/>
      <c r="H230" s="276"/>
      <c r="I230" s="276"/>
      <c r="J230" s="276"/>
      <c r="K230" s="276"/>
      <c r="L230" s="276"/>
      <c r="M230" s="276"/>
      <c r="N230" s="276"/>
      <c r="O230" s="276"/>
      <c r="P230" s="276"/>
      <c r="Q230" s="276"/>
      <c r="R230" s="276"/>
    </row>
    <row r="231" spans="2:18" x14ac:dyDescent="0.25">
      <c r="B231" s="276"/>
      <c r="C231" s="276"/>
      <c r="D231" s="276"/>
      <c r="E231" s="276"/>
      <c r="F231" s="276"/>
      <c r="G231" s="276"/>
      <c r="H231" s="276"/>
      <c r="I231" s="276"/>
      <c r="J231" s="276"/>
      <c r="K231" s="276"/>
      <c r="L231" s="276"/>
      <c r="M231" s="276"/>
      <c r="N231" s="276"/>
      <c r="O231" s="276"/>
      <c r="P231" s="276"/>
      <c r="Q231" s="276"/>
      <c r="R231" s="276"/>
    </row>
    <row r="232" spans="2:18" x14ac:dyDescent="0.25">
      <c r="B232" s="276"/>
      <c r="C232" s="276"/>
      <c r="D232" s="276"/>
      <c r="E232" s="276"/>
      <c r="F232" s="276"/>
      <c r="G232" s="276"/>
      <c r="H232" s="276"/>
      <c r="I232" s="276"/>
      <c r="J232" s="276"/>
      <c r="K232" s="276"/>
      <c r="L232" s="276"/>
      <c r="M232" s="276"/>
      <c r="N232" s="276"/>
      <c r="O232" s="276"/>
      <c r="P232" s="276"/>
      <c r="Q232" s="276"/>
      <c r="R232" s="276"/>
    </row>
    <row r="233" spans="2:18" x14ac:dyDescent="0.25">
      <c r="B233" s="276"/>
      <c r="C233" s="276"/>
      <c r="D233" s="276"/>
      <c r="E233" s="276"/>
      <c r="F233" s="276"/>
      <c r="G233" s="276"/>
      <c r="H233" s="276"/>
      <c r="I233" s="276"/>
      <c r="J233" s="276"/>
      <c r="K233" s="276"/>
      <c r="L233" s="276"/>
      <c r="M233" s="276"/>
      <c r="N233" s="276"/>
      <c r="O233" s="276"/>
      <c r="P233" s="276"/>
      <c r="Q233" s="276"/>
      <c r="R233" s="276"/>
    </row>
    <row r="234" spans="2:18" x14ac:dyDescent="0.25">
      <c r="B234" s="276"/>
      <c r="C234" s="276"/>
      <c r="D234" s="276"/>
      <c r="E234" s="276"/>
      <c r="F234" s="276"/>
      <c r="G234" s="276"/>
      <c r="H234" s="276"/>
      <c r="I234" s="276"/>
      <c r="J234" s="276"/>
      <c r="K234" s="276"/>
      <c r="L234" s="276"/>
      <c r="M234" s="276"/>
      <c r="N234" s="276"/>
      <c r="O234" s="276"/>
      <c r="P234" s="276"/>
      <c r="Q234" s="276"/>
      <c r="R234" s="276"/>
    </row>
    <row r="235" spans="2:18" x14ac:dyDescent="0.25">
      <c r="B235" s="276"/>
      <c r="C235" s="276"/>
      <c r="D235" s="276"/>
      <c r="E235" s="276"/>
      <c r="F235" s="276"/>
      <c r="G235" s="276"/>
      <c r="H235" s="276"/>
      <c r="I235" s="276"/>
      <c r="J235" s="276"/>
      <c r="K235" s="276"/>
      <c r="L235" s="276"/>
      <c r="M235" s="276"/>
      <c r="N235" s="276"/>
      <c r="O235" s="276"/>
      <c r="P235" s="276"/>
      <c r="Q235" s="276"/>
      <c r="R235" s="276"/>
    </row>
    <row r="236" spans="2:18" x14ac:dyDescent="0.25">
      <c r="B236" s="276"/>
      <c r="C236" s="276"/>
      <c r="D236" s="276"/>
      <c r="E236" s="276"/>
      <c r="F236" s="276"/>
      <c r="G236" s="276"/>
      <c r="H236" s="276"/>
      <c r="I236" s="276"/>
      <c r="J236" s="276"/>
      <c r="K236" s="276"/>
      <c r="L236" s="276"/>
      <c r="M236" s="276"/>
      <c r="N236" s="276"/>
      <c r="O236" s="276"/>
      <c r="P236" s="276"/>
      <c r="Q236" s="276"/>
      <c r="R236" s="276"/>
    </row>
    <row r="237" spans="2:18" x14ac:dyDescent="0.25">
      <c r="B237" s="276"/>
      <c r="C237" s="276"/>
      <c r="D237" s="276"/>
      <c r="E237" s="276"/>
      <c r="F237" s="276"/>
      <c r="G237" s="276"/>
      <c r="H237" s="276"/>
      <c r="I237" s="276"/>
      <c r="J237" s="276"/>
      <c r="K237" s="276"/>
      <c r="L237" s="276"/>
      <c r="M237" s="276"/>
      <c r="N237" s="276"/>
      <c r="O237" s="276"/>
      <c r="P237" s="276"/>
      <c r="Q237" s="276"/>
      <c r="R237" s="276"/>
    </row>
    <row r="238" spans="2:18" x14ac:dyDescent="0.25">
      <c r="B238" s="276"/>
      <c r="C238" s="276"/>
      <c r="D238" s="276"/>
      <c r="E238" s="276"/>
      <c r="F238" s="276"/>
      <c r="G238" s="276"/>
      <c r="H238" s="276"/>
      <c r="I238" s="276"/>
      <c r="J238" s="276"/>
      <c r="K238" s="276"/>
      <c r="L238" s="276"/>
      <c r="M238" s="276"/>
      <c r="N238" s="276"/>
      <c r="O238" s="276"/>
      <c r="P238" s="276"/>
      <c r="Q238" s="276"/>
      <c r="R238" s="276"/>
    </row>
    <row r="239" spans="2:18" x14ac:dyDescent="0.25">
      <c r="B239" s="276"/>
      <c r="C239" s="276"/>
      <c r="D239" s="276"/>
      <c r="E239" s="276"/>
      <c r="F239" s="276"/>
      <c r="G239" s="276"/>
      <c r="H239" s="276"/>
      <c r="I239" s="276"/>
      <c r="J239" s="276"/>
      <c r="K239" s="276"/>
      <c r="L239" s="276"/>
      <c r="M239" s="276"/>
      <c r="N239" s="276"/>
      <c r="O239" s="276"/>
      <c r="P239" s="276"/>
      <c r="Q239" s="276"/>
      <c r="R239" s="276"/>
    </row>
  </sheetData>
  <mergeCells count="29">
    <mergeCell ref="A1:L1"/>
    <mergeCell ref="A31:E31"/>
    <mergeCell ref="G31:L31"/>
    <mergeCell ref="F26:G26"/>
    <mergeCell ref="C27:D27"/>
    <mergeCell ref="F27:I27"/>
    <mergeCell ref="K11:L11"/>
    <mergeCell ref="A12:A13"/>
    <mergeCell ref="L12:L13"/>
    <mergeCell ref="F14:G14"/>
    <mergeCell ref="G29:L29"/>
    <mergeCell ref="F19:G19"/>
    <mergeCell ref="F23:G23"/>
    <mergeCell ref="F24:G24"/>
    <mergeCell ref="A11:E11"/>
    <mergeCell ref="F11:J11"/>
    <mergeCell ref="F18:G18"/>
    <mergeCell ref="F12:G13"/>
    <mergeCell ref="K12:K13"/>
    <mergeCell ref="A30:E30"/>
    <mergeCell ref="G30:L30"/>
    <mergeCell ref="F25:G25"/>
    <mergeCell ref="F16:G16"/>
    <mergeCell ref="A28:E28"/>
    <mergeCell ref="G28:L28"/>
    <mergeCell ref="F22:G22"/>
    <mergeCell ref="F21:G21"/>
    <mergeCell ref="F15:G15"/>
    <mergeCell ref="F20:G20"/>
  </mergeCells>
  <pageMargins left="0.19685039370078741" right="0.19685039370078741" top="0.19685039370078741" bottom="0.19685039370078741" header="0.51181102362204722" footer="0.51181102362204722"/>
  <pageSetup paperSize="9" scale="9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8202" r:id="rId4">
          <objectPr defaultSize="0" autoPict="0" r:id="rId5">
            <anchor moveWithCells="1" sizeWithCells="1">
              <from>
                <xdr:col>5</xdr:col>
                <xdr:colOff>68580</xdr:colOff>
                <xdr:row>28</xdr:row>
                <xdr:rowOff>22860</xdr:rowOff>
              </from>
              <to>
                <xdr:col>5</xdr:col>
                <xdr:colOff>632460</xdr:colOff>
                <xdr:row>29</xdr:row>
                <xdr:rowOff>0</xdr:rowOff>
              </to>
            </anchor>
          </objectPr>
        </oleObject>
      </mc:Choice>
      <mc:Fallback>
        <oleObject progId="Equation.3" shapeId="8202" r:id="rId4"/>
      </mc:Fallback>
    </mc:AlternateContent>
    <mc:AlternateContent xmlns:mc="http://schemas.openxmlformats.org/markup-compatibility/2006">
      <mc:Choice Requires="x14">
        <oleObject progId="Equation.3" shapeId="8203" r:id="rId6">
          <objectPr defaultSize="0" autoPict="0" r:id="rId7">
            <anchor moveWithCells="1" sizeWithCells="1">
              <from>
                <xdr:col>5</xdr:col>
                <xdr:colOff>60960</xdr:colOff>
                <xdr:row>30</xdr:row>
                <xdr:rowOff>30480</xdr:rowOff>
              </from>
              <to>
                <xdr:col>6</xdr:col>
                <xdr:colOff>0</xdr:colOff>
                <xdr:row>30</xdr:row>
                <xdr:rowOff>259080</xdr:rowOff>
              </to>
            </anchor>
          </objectPr>
        </oleObject>
      </mc:Choice>
      <mc:Fallback>
        <oleObject progId="Equation.3" shapeId="8203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topLeftCell="A16" zoomScale="90" zoomScaleNormal="90" workbookViewId="0">
      <selection activeCell="P15" sqref="P15"/>
    </sheetView>
  </sheetViews>
  <sheetFormatPr defaultColWidth="9.109375" defaultRowHeight="13.2" x14ac:dyDescent="0.25"/>
  <cols>
    <col min="1" max="1" width="15.6640625" style="1" customWidth="1"/>
    <col min="2" max="2" width="5" style="1" customWidth="1"/>
    <col min="3" max="3" width="9.88671875" style="1" bestFit="1" customWidth="1"/>
    <col min="4" max="4" width="8.109375" style="1" customWidth="1"/>
    <col min="5" max="5" width="7.5546875" style="1" customWidth="1"/>
    <col min="6" max="6" width="11.6640625" style="1" customWidth="1"/>
    <col min="7" max="7" width="7.6640625" style="1" customWidth="1"/>
    <col min="8" max="8" width="8.6640625" style="1" customWidth="1"/>
    <col min="9" max="9" width="6.6640625" style="1" customWidth="1"/>
    <col min="10" max="10" width="9.109375" style="1" customWidth="1"/>
    <col min="11" max="11" width="24.44140625" style="1" customWidth="1"/>
    <col min="12" max="12" width="10.44140625" style="1" customWidth="1"/>
    <col min="13" max="14" width="9.109375" style="1"/>
    <col min="15" max="15" width="28.88671875" style="1" customWidth="1"/>
    <col min="16" max="16" width="25.109375" style="1" customWidth="1"/>
    <col min="17" max="17" width="25" style="1" customWidth="1"/>
    <col min="18" max="18" width="18.88671875" style="1" customWidth="1"/>
    <col min="19" max="19" width="17.5546875" style="1" hidden="1" customWidth="1"/>
    <col min="20" max="20" width="23" style="1" hidden="1" customWidth="1"/>
    <col min="21" max="21" width="9.109375" style="1" hidden="1" customWidth="1"/>
    <col min="22" max="16384" width="9.109375" style="1"/>
  </cols>
  <sheetData>
    <row r="1" spans="1:21" ht="20.25" customHeight="1" x14ac:dyDescent="0.3">
      <c r="A1" s="354" t="s">
        <v>79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</row>
    <row r="2" spans="1:21" ht="20.25" customHeight="1" x14ac:dyDescent="0.3">
      <c r="A2" s="374" t="s">
        <v>80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</row>
    <row r="3" spans="1:21" x14ac:dyDescent="0.2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21" ht="20.100000000000001" customHeight="1" x14ac:dyDescent="0.25">
      <c r="A4" s="80" t="s">
        <v>57</v>
      </c>
      <c r="B4" s="79"/>
      <c r="C4" s="78"/>
      <c r="D4" s="78"/>
      <c r="E4" s="78"/>
      <c r="F4" s="79"/>
      <c r="G4" s="79"/>
      <c r="H4" s="79"/>
      <c r="I4" s="79"/>
      <c r="J4" s="78"/>
      <c r="K4" s="78"/>
      <c r="L4" s="77"/>
    </row>
    <row r="5" spans="1:21" ht="20.100000000000001" customHeight="1" x14ac:dyDescent="0.25">
      <c r="A5" s="74" t="s">
        <v>60</v>
      </c>
      <c r="B5" s="71"/>
      <c r="C5" s="17"/>
      <c r="D5" s="17"/>
      <c r="E5" s="17"/>
      <c r="F5" s="18"/>
      <c r="G5" s="18"/>
      <c r="H5" s="19"/>
      <c r="I5" s="19"/>
      <c r="J5" s="69" t="s">
        <v>58</v>
      </c>
      <c r="K5" s="68" t="s">
        <v>59</v>
      </c>
      <c r="L5" s="76"/>
    </row>
    <row r="6" spans="1:21" ht="20.100000000000001" customHeight="1" x14ac:dyDescent="0.25">
      <c r="A6" s="74" t="s">
        <v>62</v>
      </c>
      <c r="B6" s="71"/>
      <c r="C6" s="75"/>
      <c r="D6" s="72"/>
      <c r="E6" s="72"/>
      <c r="F6" s="71"/>
      <c r="G6" s="71"/>
      <c r="H6" s="70"/>
      <c r="I6" s="70"/>
      <c r="J6" s="69" t="s">
        <v>58</v>
      </c>
      <c r="K6" s="68" t="s">
        <v>84</v>
      </c>
      <c r="L6" s="67"/>
    </row>
    <row r="7" spans="1:21" ht="20.100000000000001" customHeight="1" x14ac:dyDescent="0.25">
      <c r="A7" s="74" t="s">
        <v>64</v>
      </c>
      <c r="B7" s="71"/>
      <c r="C7" s="73">
        <v>0</v>
      </c>
      <c r="D7" s="72" t="s">
        <v>40</v>
      </c>
      <c r="E7" s="72"/>
      <c r="F7" s="71"/>
      <c r="G7" s="71"/>
      <c r="H7" s="70"/>
      <c r="I7" s="70"/>
      <c r="J7" s="69" t="s">
        <v>58</v>
      </c>
      <c r="K7" s="68" t="s">
        <v>61</v>
      </c>
      <c r="L7" s="67"/>
    </row>
    <row r="8" spans="1:21" ht="20.100000000000001" customHeight="1" x14ac:dyDescent="0.25">
      <c r="A8" s="66" t="s">
        <v>83</v>
      </c>
      <c r="B8" s="65"/>
      <c r="C8" s="64">
        <v>0</v>
      </c>
      <c r="D8" s="63" t="s">
        <v>40</v>
      </c>
      <c r="E8" s="63"/>
      <c r="F8" s="63"/>
      <c r="G8" s="63"/>
      <c r="H8" s="24"/>
      <c r="I8" s="24"/>
      <c r="J8" s="62" t="s">
        <v>58</v>
      </c>
      <c r="K8" s="24" t="s">
        <v>63</v>
      </c>
      <c r="L8" s="23"/>
    </row>
    <row r="9" spans="1:21" ht="20.25" customHeight="1" x14ac:dyDescent="0.25">
      <c r="A9" s="399" t="s">
        <v>55</v>
      </c>
      <c r="B9" s="400"/>
      <c r="C9" s="400"/>
      <c r="D9" s="400"/>
      <c r="E9" s="400"/>
      <c r="F9" s="13"/>
      <c r="G9" s="401"/>
      <c r="H9" s="402"/>
      <c r="I9" s="402"/>
      <c r="J9" s="402"/>
      <c r="K9" s="402"/>
      <c r="L9" s="403"/>
    </row>
    <row r="10" spans="1:21" ht="20.25" customHeight="1" x14ac:dyDescent="0.25">
      <c r="A10" s="375" t="s">
        <v>82</v>
      </c>
      <c r="B10" s="376"/>
      <c r="C10" s="376"/>
      <c r="D10" s="376"/>
      <c r="E10" s="376"/>
      <c r="F10" s="377"/>
      <c r="G10" s="20"/>
      <c r="H10" s="21"/>
      <c r="I10" s="21"/>
      <c r="J10" s="21"/>
      <c r="K10" s="21"/>
      <c r="L10" s="22"/>
    </row>
    <row r="11" spans="1:21" ht="20.25" customHeight="1" x14ac:dyDescent="0.25">
      <c r="A11" s="375" t="s">
        <v>81</v>
      </c>
      <c r="B11" s="376"/>
      <c r="C11" s="376"/>
      <c r="D11" s="376"/>
      <c r="E11" s="376"/>
      <c r="F11" s="377"/>
      <c r="G11" s="387">
        <v>0</v>
      </c>
      <c r="H11" s="388"/>
      <c r="I11" s="388"/>
      <c r="J11" s="388"/>
      <c r="K11" s="388"/>
      <c r="L11" s="389"/>
    </row>
    <row r="12" spans="1:21" ht="20.25" customHeight="1" x14ac:dyDescent="0.25">
      <c r="A12" s="375" t="s">
        <v>56</v>
      </c>
      <c r="B12" s="376"/>
      <c r="C12" s="376"/>
      <c r="D12" s="376"/>
      <c r="E12" s="376"/>
      <c r="F12" s="377"/>
      <c r="G12" s="387">
        <v>0</v>
      </c>
      <c r="H12" s="388"/>
      <c r="I12" s="388"/>
      <c r="J12" s="388"/>
      <c r="K12" s="388"/>
      <c r="L12" s="389"/>
    </row>
    <row r="13" spans="1:21" ht="19.5" customHeight="1" x14ac:dyDescent="0.25">
      <c r="A13" s="404" t="s">
        <v>22</v>
      </c>
      <c r="B13" s="405"/>
      <c r="C13" s="405"/>
      <c r="D13" s="405"/>
      <c r="E13" s="405"/>
      <c r="F13" s="404" t="s">
        <v>20</v>
      </c>
      <c r="G13" s="405"/>
      <c r="H13" s="405"/>
      <c r="I13" s="405"/>
      <c r="J13" s="406"/>
      <c r="K13" s="404" t="s">
        <v>21</v>
      </c>
      <c r="L13" s="406"/>
    </row>
    <row r="14" spans="1:21" ht="16.5" customHeight="1" x14ac:dyDescent="0.25">
      <c r="A14" s="410" t="s">
        <v>0</v>
      </c>
      <c r="B14" s="61" t="s">
        <v>52</v>
      </c>
      <c r="C14" s="61" t="s">
        <v>35</v>
      </c>
      <c r="D14" s="61" t="s">
        <v>36</v>
      </c>
      <c r="E14" s="61" t="s">
        <v>75</v>
      </c>
      <c r="F14" s="407" t="s">
        <v>1</v>
      </c>
      <c r="G14" s="408"/>
      <c r="H14" s="59" t="s">
        <v>54</v>
      </c>
      <c r="I14" s="61" t="s">
        <v>37</v>
      </c>
      <c r="J14" s="60" t="s">
        <v>38</v>
      </c>
      <c r="K14" s="407" t="s">
        <v>2</v>
      </c>
      <c r="L14" s="409" t="s">
        <v>3</v>
      </c>
    </row>
    <row r="15" spans="1:21" ht="17.25" customHeight="1" x14ac:dyDescent="0.25">
      <c r="A15" s="410"/>
      <c r="B15" s="59" t="s">
        <v>53</v>
      </c>
      <c r="C15" s="59" t="s">
        <v>39</v>
      </c>
      <c r="D15" s="59" t="s">
        <v>40</v>
      </c>
      <c r="E15" s="59" t="s">
        <v>4</v>
      </c>
      <c r="F15" s="407"/>
      <c r="G15" s="408"/>
      <c r="H15" s="59" t="s">
        <v>5</v>
      </c>
      <c r="I15" s="59" t="s">
        <v>34</v>
      </c>
      <c r="J15" s="58" t="s">
        <v>4</v>
      </c>
      <c r="K15" s="407"/>
      <c r="L15" s="409"/>
      <c r="T15" s="1" t="s">
        <v>16</v>
      </c>
      <c r="U15" s="1" t="s">
        <v>31</v>
      </c>
    </row>
    <row r="16" spans="1:21" ht="16.2" x14ac:dyDescent="0.25">
      <c r="A16" s="57" t="s">
        <v>68</v>
      </c>
      <c r="B16" s="56"/>
      <c r="C16" s="9">
        <v>0</v>
      </c>
      <c r="D16" s="10">
        <v>1</v>
      </c>
      <c r="E16" s="55">
        <f t="shared" ref="E16:E28" si="0">C16*D16</f>
        <v>0</v>
      </c>
      <c r="F16" s="411" t="s">
        <v>73</v>
      </c>
      <c r="G16" s="412"/>
      <c r="H16" s="9">
        <v>0</v>
      </c>
      <c r="I16" s="10">
        <v>0</v>
      </c>
      <c r="J16" s="54">
        <f t="shared" ref="J16:J28" si="1">H16*I16</f>
        <v>0</v>
      </c>
      <c r="K16" s="53" t="s">
        <v>49</v>
      </c>
      <c r="L16" s="11">
        <v>0</v>
      </c>
      <c r="T16" s="1" t="s">
        <v>17</v>
      </c>
      <c r="U16" s="1" t="s">
        <v>32</v>
      </c>
    </row>
    <row r="17" spans="1:20" ht="18" customHeight="1" x14ac:dyDescent="0.25">
      <c r="A17" s="46" t="s">
        <v>69</v>
      </c>
      <c r="B17" s="47"/>
      <c r="C17" s="7">
        <v>0</v>
      </c>
      <c r="D17" s="8">
        <v>0</v>
      </c>
      <c r="E17" s="42">
        <f t="shared" si="0"/>
        <v>0</v>
      </c>
      <c r="F17" s="372" t="s">
        <v>74</v>
      </c>
      <c r="G17" s="373"/>
      <c r="H17" s="7">
        <v>0</v>
      </c>
      <c r="I17" s="8">
        <v>0</v>
      </c>
      <c r="J17" s="41">
        <f t="shared" si="1"/>
        <v>0</v>
      </c>
      <c r="K17" s="51" t="s">
        <v>48</v>
      </c>
      <c r="L17" s="52"/>
      <c r="T17" s="1" t="s">
        <v>18</v>
      </c>
    </row>
    <row r="18" spans="1:20" ht="28.5" customHeight="1" x14ac:dyDescent="0.25">
      <c r="A18" s="46" t="s">
        <v>6</v>
      </c>
      <c r="B18" s="47"/>
      <c r="C18" s="7">
        <v>0</v>
      </c>
      <c r="D18" s="8">
        <v>0</v>
      </c>
      <c r="E18" s="42">
        <f t="shared" si="0"/>
        <v>0</v>
      </c>
      <c r="F18" s="372" t="s">
        <v>7</v>
      </c>
      <c r="G18" s="373"/>
      <c r="H18" s="7">
        <v>0</v>
      </c>
      <c r="I18" s="8">
        <v>0</v>
      </c>
      <c r="J18" s="41">
        <f t="shared" si="1"/>
        <v>0</v>
      </c>
      <c r="K18" s="46" t="s">
        <v>78</v>
      </c>
      <c r="L18" s="41">
        <f>SUM(D16:D28)</f>
        <v>1</v>
      </c>
      <c r="T18" s="1" t="s">
        <v>19</v>
      </c>
    </row>
    <row r="19" spans="1:20" ht="28.5" customHeight="1" x14ac:dyDescent="0.25">
      <c r="A19" s="46" t="s">
        <v>8</v>
      </c>
      <c r="B19" s="47"/>
      <c r="C19" s="7">
        <v>0</v>
      </c>
      <c r="D19" s="8">
        <v>0</v>
      </c>
      <c r="E19" s="42">
        <f t="shared" si="0"/>
        <v>0</v>
      </c>
      <c r="F19" s="372" t="s">
        <v>9</v>
      </c>
      <c r="G19" s="373"/>
      <c r="H19" s="7">
        <v>0</v>
      </c>
      <c r="I19" s="8">
        <v>0</v>
      </c>
      <c r="J19" s="41">
        <f t="shared" si="1"/>
        <v>0</v>
      </c>
      <c r="K19" s="51" t="s">
        <v>27</v>
      </c>
      <c r="L19" s="12">
        <v>0</v>
      </c>
      <c r="T19" s="2" t="s">
        <v>29</v>
      </c>
    </row>
    <row r="20" spans="1:20" ht="28.5" customHeight="1" x14ac:dyDescent="0.25">
      <c r="A20" s="49" t="s">
        <v>10</v>
      </c>
      <c r="B20" s="47"/>
      <c r="C20" s="7">
        <v>0</v>
      </c>
      <c r="D20" s="8">
        <v>0</v>
      </c>
      <c r="E20" s="42">
        <f t="shared" si="0"/>
        <v>0</v>
      </c>
      <c r="F20" s="372" t="s">
        <v>23</v>
      </c>
      <c r="G20" s="373"/>
      <c r="H20" s="7">
        <v>0</v>
      </c>
      <c r="I20" s="8">
        <v>0</v>
      </c>
      <c r="J20" s="41">
        <f t="shared" si="1"/>
        <v>0</v>
      </c>
      <c r="K20" s="46" t="s">
        <v>46</v>
      </c>
      <c r="L20" s="50">
        <f>L16*L18/(3600*(IF(L19&lt;2,35,IF(L19&lt;3,24,IF(L19&lt;5,20,15)))))</f>
        <v>0</v>
      </c>
      <c r="N20" s="3"/>
      <c r="O20" s="3"/>
      <c r="P20" s="5"/>
      <c r="Q20" s="3"/>
      <c r="R20" s="5"/>
      <c r="S20" s="3"/>
      <c r="T20" s="2" t="s">
        <v>28</v>
      </c>
    </row>
    <row r="21" spans="1:20" ht="28.5" customHeight="1" x14ac:dyDescent="0.25">
      <c r="A21" s="49" t="s">
        <v>11</v>
      </c>
      <c r="B21" s="48"/>
      <c r="C21" s="7">
        <v>0</v>
      </c>
      <c r="D21" s="8">
        <v>0</v>
      </c>
      <c r="E21" s="42">
        <f t="shared" si="0"/>
        <v>0</v>
      </c>
      <c r="F21" s="372" t="s">
        <v>24</v>
      </c>
      <c r="G21" s="373"/>
      <c r="H21" s="7">
        <v>0</v>
      </c>
      <c r="I21" s="8">
        <v>0</v>
      </c>
      <c r="J21" s="41">
        <f t="shared" si="1"/>
        <v>0</v>
      </c>
      <c r="K21" s="40"/>
      <c r="L21" s="39"/>
      <c r="N21" s="3"/>
      <c r="O21" s="398"/>
      <c r="P21" s="398"/>
      <c r="Q21" s="3"/>
      <c r="R21" s="5"/>
      <c r="S21" s="3"/>
      <c r="T21" s="2" t="s">
        <v>33</v>
      </c>
    </row>
    <row r="22" spans="1:20" ht="14.25" customHeight="1" x14ac:dyDescent="0.25">
      <c r="A22" s="46" t="s">
        <v>50</v>
      </c>
      <c r="B22" s="47"/>
      <c r="C22" s="7">
        <v>0</v>
      </c>
      <c r="D22" s="8">
        <v>0</v>
      </c>
      <c r="E22" s="42">
        <f t="shared" si="0"/>
        <v>0</v>
      </c>
      <c r="F22" s="372" t="s">
        <v>12</v>
      </c>
      <c r="G22" s="373"/>
      <c r="H22" s="7">
        <v>0</v>
      </c>
      <c r="I22" s="8">
        <v>0</v>
      </c>
      <c r="J22" s="41">
        <f t="shared" si="1"/>
        <v>0</v>
      </c>
      <c r="K22" s="40"/>
      <c r="L22" s="39"/>
      <c r="O22" s="3"/>
      <c r="P22" s="5"/>
      <c r="Q22" s="3"/>
      <c r="R22" s="5"/>
      <c r="S22" s="3"/>
      <c r="T22" s="2" t="s">
        <v>26</v>
      </c>
    </row>
    <row r="23" spans="1:20" ht="14.25" customHeight="1" x14ac:dyDescent="0.25">
      <c r="A23" s="46" t="s">
        <v>70</v>
      </c>
      <c r="B23" s="7">
        <v>0</v>
      </c>
      <c r="C23" s="7">
        <v>0</v>
      </c>
      <c r="D23" s="8">
        <v>0</v>
      </c>
      <c r="E23" s="42">
        <f t="shared" si="0"/>
        <v>0</v>
      </c>
      <c r="F23" s="372" t="s">
        <v>13</v>
      </c>
      <c r="G23" s="373"/>
      <c r="H23" s="7">
        <v>0</v>
      </c>
      <c r="I23" s="8">
        <v>0</v>
      </c>
      <c r="J23" s="41">
        <f t="shared" si="1"/>
        <v>0</v>
      </c>
      <c r="K23" s="40"/>
      <c r="L23" s="39"/>
      <c r="O23" s="3"/>
      <c r="P23" s="5"/>
      <c r="Q23" s="3"/>
      <c r="R23" s="5"/>
      <c r="S23" s="3"/>
      <c r="T23" s="2"/>
    </row>
    <row r="24" spans="1:20" ht="14.25" customHeight="1" x14ac:dyDescent="0.25">
      <c r="A24" s="46" t="s">
        <v>71</v>
      </c>
      <c r="B24" s="7">
        <v>0</v>
      </c>
      <c r="C24" s="7">
        <v>0</v>
      </c>
      <c r="D24" s="8">
        <v>0</v>
      </c>
      <c r="E24" s="42">
        <f t="shared" si="0"/>
        <v>0</v>
      </c>
      <c r="F24" s="372" t="s">
        <v>25</v>
      </c>
      <c r="G24" s="373"/>
      <c r="H24" s="7">
        <v>0</v>
      </c>
      <c r="I24" s="8">
        <v>0</v>
      </c>
      <c r="J24" s="41">
        <f t="shared" si="1"/>
        <v>0</v>
      </c>
      <c r="K24" s="40"/>
      <c r="L24" s="39"/>
      <c r="O24" s="3"/>
      <c r="P24" s="5"/>
      <c r="Q24" s="3"/>
      <c r="R24" s="5"/>
      <c r="S24" s="3"/>
      <c r="T24" s="2"/>
    </row>
    <row r="25" spans="1:20" ht="14.25" customHeight="1" x14ac:dyDescent="0.25">
      <c r="A25" s="46" t="s">
        <v>72</v>
      </c>
      <c r="B25" s="7">
        <v>0</v>
      </c>
      <c r="C25" s="7">
        <v>0</v>
      </c>
      <c r="D25" s="8">
        <v>0</v>
      </c>
      <c r="E25" s="42">
        <f t="shared" si="0"/>
        <v>0</v>
      </c>
      <c r="F25" s="372" t="s">
        <v>51</v>
      </c>
      <c r="G25" s="373"/>
      <c r="H25" s="7">
        <v>0</v>
      </c>
      <c r="I25" s="8">
        <v>0</v>
      </c>
      <c r="J25" s="41">
        <f t="shared" si="1"/>
        <v>0</v>
      </c>
      <c r="K25" s="40"/>
      <c r="L25" s="39"/>
      <c r="O25" s="3"/>
      <c r="P25" s="5"/>
      <c r="Q25" s="3"/>
      <c r="R25" s="5"/>
      <c r="S25" s="3"/>
      <c r="T25" s="2"/>
    </row>
    <row r="26" spans="1:20" ht="14.25" customHeight="1" x14ac:dyDescent="0.25">
      <c r="A26" s="46" t="s">
        <v>51</v>
      </c>
      <c r="B26" s="45"/>
      <c r="C26" s="7">
        <v>0</v>
      </c>
      <c r="D26" s="8">
        <v>0</v>
      </c>
      <c r="E26" s="42">
        <f t="shared" si="0"/>
        <v>0</v>
      </c>
      <c r="F26" s="372" t="s">
        <v>51</v>
      </c>
      <c r="G26" s="373"/>
      <c r="H26" s="7">
        <v>0</v>
      </c>
      <c r="I26" s="8">
        <v>0</v>
      </c>
      <c r="J26" s="41">
        <f t="shared" si="1"/>
        <v>0</v>
      </c>
      <c r="K26" s="40"/>
      <c r="L26" s="39"/>
      <c r="O26" s="3"/>
      <c r="P26" s="5"/>
      <c r="Q26" s="3"/>
      <c r="R26" s="5"/>
      <c r="S26" s="3"/>
      <c r="T26" s="2"/>
    </row>
    <row r="27" spans="1:20" ht="14.25" customHeight="1" x14ac:dyDescent="0.25">
      <c r="A27" s="46" t="s">
        <v>51</v>
      </c>
      <c r="B27" s="45"/>
      <c r="C27" s="7">
        <v>0</v>
      </c>
      <c r="D27" s="8">
        <v>0</v>
      </c>
      <c r="E27" s="42">
        <f t="shared" si="0"/>
        <v>0</v>
      </c>
      <c r="F27" s="372" t="s">
        <v>51</v>
      </c>
      <c r="G27" s="373"/>
      <c r="H27" s="7">
        <v>0</v>
      </c>
      <c r="I27" s="8">
        <v>0</v>
      </c>
      <c r="J27" s="41">
        <f t="shared" si="1"/>
        <v>0</v>
      </c>
      <c r="K27" s="40"/>
      <c r="L27" s="39"/>
      <c r="O27" s="3"/>
      <c r="P27" s="5"/>
      <c r="Q27" s="3"/>
      <c r="R27" s="5"/>
      <c r="S27" s="3"/>
      <c r="T27" s="2"/>
    </row>
    <row r="28" spans="1:20" ht="15" customHeight="1" x14ac:dyDescent="0.25">
      <c r="A28" s="44" t="s">
        <v>51</v>
      </c>
      <c r="B28" s="43"/>
      <c r="C28" s="7">
        <v>0</v>
      </c>
      <c r="D28" s="8">
        <v>0</v>
      </c>
      <c r="E28" s="42">
        <f t="shared" si="0"/>
        <v>0</v>
      </c>
      <c r="F28" s="372" t="s">
        <v>51</v>
      </c>
      <c r="G28" s="373"/>
      <c r="H28" s="7">
        <v>0</v>
      </c>
      <c r="I28" s="8">
        <v>0</v>
      </c>
      <c r="J28" s="41">
        <f t="shared" si="1"/>
        <v>0</v>
      </c>
      <c r="K28" s="40"/>
      <c r="L28" s="39"/>
      <c r="O28" s="3"/>
      <c r="P28" s="4"/>
      <c r="Q28" s="4"/>
      <c r="R28" s="4"/>
      <c r="S28" s="4"/>
      <c r="T28" s="2" t="s">
        <v>30</v>
      </c>
    </row>
    <row r="29" spans="1:20" ht="16.2" x14ac:dyDescent="0.25">
      <c r="A29" s="38" t="s">
        <v>14</v>
      </c>
      <c r="B29" s="37"/>
      <c r="C29" s="390" t="s">
        <v>41</v>
      </c>
      <c r="D29" s="390"/>
      <c r="E29" s="36">
        <f>SUM(E16:E28)</f>
        <v>0</v>
      </c>
      <c r="F29" s="391" t="s">
        <v>42</v>
      </c>
      <c r="G29" s="390"/>
      <c r="H29" s="390"/>
      <c r="I29" s="390"/>
      <c r="J29" s="34">
        <f>SUM(J16:J28)</f>
        <v>0</v>
      </c>
      <c r="K29" s="35" t="s">
        <v>43</v>
      </c>
      <c r="L29" s="34">
        <f>1005*1.2*L20</f>
        <v>0</v>
      </c>
      <c r="O29" s="3"/>
      <c r="P29" s="4"/>
      <c r="Q29" s="4"/>
      <c r="R29" s="4"/>
      <c r="S29" s="4"/>
    </row>
    <row r="30" spans="1:20" ht="20.25" customHeight="1" x14ac:dyDescent="0.25">
      <c r="A30" s="381" t="s">
        <v>76</v>
      </c>
      <c r="B30" s="382"/>
      <c r="C30" s="382"/>
      <c r="D30" s="382"/>
      <c r="E30" s="382"/>
      <c r="F30" s="31" t="s">
        <v>47</v>
      </c>
      <c r="G30" s="395">
        <f>SUM(E29,J29,L29)</f>
        <v>0</v>
      </c>
      <c r="H30" s="396"/>
      <c r="I30" s="396"/>
      <c r="J30" s="396"/>
      <c r="K30" s="396"/>
      <c r="L30" s="397"/>
      <c r="O30" s="5"/>
      <c r="P30" s="4"/>
      <c r="Q30" s="4"/>
    </row>
    <row r="31" spans="1:20" ht="20.25" customHeight="1" x14ac:dyDescent="0.25">
      <c r="A31" s="33" t="s">
        <v>77</v>
      </c>
      <c r="B31" s="32"/>
      <c r="C31" s="32"/>
      <c r="D31" s="32"/>
      <c r="E31" s="32"/>
      <c r="F31" s="31"/>
      <c r="G31" s="392">
        <f>G30/L18</f>
        <v>0</v>
      </c>
      <c r="H31" s="393"/>
      <c r="I31" s="393"/>
      <c r="J31" s="393"/>
      <c r="K31" s="393"/>
      <c r="L31" s="394"/>
      <c r="O31" s="5"/>
      <c r="P31" s="4"/>
      <c r="Q31" s="4"/>
    </row>
    <row r="32" spans="1:20" ht="20.25" customHeight="1" x14ac:dyDescent="0.25">
      <c r="A32" s="385" t="s">
        <v>15</v>
      </c>
      <c r="B32" s="386"/>
      <c r="C32" s="386"/>
      <c r="D32" s="386"/>
      <c r="E32" s="386"/>
      <c r="F32" s="30" t="s">
        <v>44</v>
      </c>
      <c r="G32" s="387">
        <v>1</v>
      </c>
      <c r="H32" s="388"/>
      <c r="I32" s="388"/>
      <c r="J32" s="388"/>
      <c r="K32" s="388"/>
      <c r="L32" s="389"/>
      <c r="O32" s="5"/>
      <c r="P32" s="4"/>
      <c r="Q32" s="4"/>
    </row>
    <row r="33" spans="1:17" ht="34.5" customHeight="1" x14ac:dyDescent="0.25">
      <c r="A33" s="383" t="s">
        <v>45</v>
      </c>
      <c r="B33" s="384"/>
      <c r="C33" s="384"/>
      <c r="D33" s="384"/>
      <c r="E33" s="384"/>
      <c r="F33" s="29" t="s">
        <v>39</v>
      </c>
      <c r="G33" s="378">
        <f>G30/G32</f>
        <v>0</v>
      </c>
      <c r="H33" s="379"/>
      <c r="I33" s="379"/>
      <c r="J33" s="379"/>
      <c r="K33" s="379"/>
      <c r="L33" s="380"/>
      <c r="O33" s="5"/>
      <c r="P33" s="6"/>
      <c r="Q33" s="6"/>
    </row>
    <row r="34" spans="1:17" ht="12.75" customHeight="1" x14ac:dyDescent="0.25">
      <c r="A34" s="28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6"/>
      <c r="O34" s="5"/>
      <c r="P34" s="4"/>
      <c r="Q34" s="4"/>
    </row>
    <row r="35" spans="1:17" ht="20.25" customHeight="1" x14ac:dyDescent="0.2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6"/>
      <c r="O35" s="5"/>
      <c r="P35" s="4"/>
      <c r="Q35" s="4"/>
    </row>
    <row r="36" spans="1:17" ht="13.8" x14ac:dyDescent="0.25">
      <c r="A36" s="25" t="s">
        <v>65</v>
      </c>
      <c r="B36" s="24"/>
      <c r="C36" s="24"/>
      <c r="D36" s="24" t="s">
        <v>66</v>
      </c>
      <c r="E36" s="24"/>
      <c r="F36" s="24"/>
      <c r="G36" s="24"/>
      <c r="H36" s="24"/>
      <c r="I36" s="24"/>
      <c r="J36" s="24"/>
      <c r="K36" s="24" t="s">
        <v>67</v>
      </c>
      <c r="L36" s="23"/>
    </row>
  </sheetData>
  <sheetProtection selectLockedCells="1"/>
  <mergeCells count="39">
    <mergeCell ref="O21:P21"/>
    <mergeCell ref="A9:E9"/>
    <mergeCell ref="G9:L9"/>
    <mergeCell ref="G11:L11"/>
    <mergeCell ref="A11:F11"/>
    <mergeCell ref="A12:F12"/>
    <mergeCell ref="G12:L12"/>
    <mergeCell ref="A13:E13"/>
    <mergeCell ref="F13:J13"/>
    <mergeCell ref="F18:G18"/>
    <mergeCell ref="K13:L13"/>
    <mergeCell ref="F14:G15"/>
    <mergeCell ref="K14:K15"/>
    <mergeCell ref="L14:L15"/>
    <mergeCell ref="A14:A15"/>
    <mergeCell ref="F16:G16"/>
    <mergeCell ref="G33:L33"/>
    <mergeCell ref="A30:E30"/>
    <mergeCell ref="F17:G17"/>
    <mergeCell ref="F22:G22"/>
    <mergeCell ref="F28:G28"/>
    <mergeCell ref="A33:E33"/>
    <mergeCell ref="A32:E32"/>
    <mergeCell ref="G32:L32"/>
    <mergeCell ref="C29:D29"/>
    <mergeCell ref="F29:I29"/>
    <mergeCell ref="F27:G27"/>
    <mergeCell ref="F21:G21"/>
    <mergeCell ref="G31:L31"/>
    <mergeCell ref="F19:G19"/>
    <mergeCell ref="G30:L30"/>
    <mergeCell ref="F25:G25"/>
    <mergeCell ref="F20:G20"/>
    <mergeCell ref="F26:G26"/>
    <mergeCell ref="A1:L1"/>
    <mergeCell ref="A2:L2"/>
    <mergeCell ref="A10:F10"/>
    <mergeCell ref="F23:G23"/>
    <mergeCell ref="F24:G24"/>
  </mergeCells>
  <dataValidations disablePrompts="1" count="1">
    <dataValidation type="list" allowBlank="1" showInputMessage="1" showErrorMessage="1" prompt="vali rippmenüüst" sqref="G9:G10">
      <formula1>$T$14:$T$28</formula1>
    </dataValidation>
  </dataValidations>
  <pageMargins left="0.74803149606299213" right="0.74803149606299213" top="0.51181102362204722" bottom="0.55118110236220474" header="0.51181102362204722" footer="0.51181102362204722"/>
  <pageSetup paperSize="9" scale="4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5121" r:id="rId4">
          <objectPr defaultSize="0" autoPict="0" r:id="rId5">
            <anchor moveWithCells="1" sizeWithCells="1">
              <from>
                <xdr:col>5</xdr:col>
                <xdr:colOff>68580</xdr:colOff>
                <xdr:row>30</xdr:row>
                <xdr:rowOff>22860</xdr:rowOff>
              </from>
              <to>
                <xdr:col>5</xdr:col>
                <xdr:colOff>632460</xdr:colOff>
                <xdr:row>30</xdr:row>
                <xdr:rowOff>251460</xdr:rowOff>
              </to>
            </anchor>
          </objectPr>
        </oleObject>
      </mc:Choice>
      <mc:Fallback>
        <oleObject progId="Equation.3" shapeId="5121" r:id="rId4"/>
      </mc:Fallback>
    </mc:AlternateContent>
    <mc:AlternateContent xmlns:mc="http://schemas.openxmlformats.org/markup-compatibility/2006">
      <mc:Choice Requires="x14">
        <oleObject progId="Equation.3" shapeId="5122" r:id="rId6">
          <objectPr defaultSize="0" autoPict="0" r:id="rId7">
            <anchor moveWithCells="1" sizeWithCells="1">
              <from>
                <xdr:col>5</xdr:col>
                <xdr:colOff>60960</xdr:colOff>
                <xdr:row>32</xdr:row>
                <xdr:rowOff>30480</xdr:rowOff>
              </from>
              <to>
                <xdr:col>6</xdr:col>
                <xdr:colOff>0</xdr:colOff>
                <xdr:row>32</xdr:row>
                <xdr:rowOff>259080</xdr:rowOff>
              </to>
            </anchor>
          </objectPr>
        </oleObject>
      </mc:Choice>
      <mc:Fallback>
        <oleObject progId="Equation.3" shapeId="5122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topLeftCell="A40" zoomScale="160" zoomScaleNormal="160" workbookViewId="0">
      <selection activeCell="E39" sqref="E39"/>
    </sheetView>
  </sheetViews>
  <sheetFormatPr defaultColWidth="9.109375" defaultRowHeight="13.2" x14ac:dyDescent="0.25"/>
  <cols>
    <col min="1" max="1" width="9.109375" style="83"/>
    <col min="2" max="2" width="15.5546875" style="83" customWidth="1"/>
    <col min="3" max="3" width="9.109375" style="83" customWidth="1"/>
    <col min="4" max="4" width="8.88671875" style="83" customWidth="1"/>
    <col min="5" max="5" width="10.6640625" style="83" customWidth="1"/>
    <col min="6" max="6" width="10" style="83" customWidth="1"/>
    <col min="7" max="7" width="10.6640625" style="83" customWidth="1"/>
    <col min="8" max="8" width="10.33203125" style="83" customWidth="1"/>
    <col min="9" max="9" width="9.109375" style="83" customWidth="1"/>
    <col min="10" max="11" width="12.6640625" style="83" customWidth="1"/>
    <col min="12" max="16384" width="9.109375" style="83"/>
  </cols>
  <sheetData>
    <row r="1" spans="1:11" s="118" customFormat="1" ht="20.100000000000001" customHeight="1" x14ac:dyDescent="0.3">
      <c r="A1" s="180"/>
      <c r="B1" s="354" t="s">
        <v>139</v>
      </c>
      <c r="C1" s="354"/>
      <c r="D1" s="354"/>
      <c r="E1" s="354"/>
      <c r="F1" s="354"/>
      <c r="G1" s="354"/>
      <c r="H1" s="354"/>
      <c r="I1" s="354"/>
      <c r="J1" s="354"/>
      <c r="K1" s="180"/>
    </row>
    <row r="2" spans="1:11" ht="15.6" x14ac:dyDescent="0.3">
      <c r="A2" s="88"/>
      <c r="B2" s="374"/>
      <c r="C2" s="374"/>
      <c r="D2" s="374"/>
      <c r="E2" s="374"/>
      <c r="F2" s="374"/>
      <c r="G2" s="374"/>
      <c r="H2" s="374"/>
      <c r="I2" s="374"/>
      <c r="J2" s="374"/>
      <c r="K2" s="88"/>
    </row>
    <row r="3" spans="1:11" x14ac:dyDescent="0.25">
      <c r="A3" s="88"/>
      <c r="B3" s="123" t="s">
        <v>57</v>
      </c>
      <c r="C3" s="122"/>
      <c r="D3" s="122"/>
      <c r="E3" s="122"/>
      <c r="F3" s="122"/>
      <c r="G3" s="122"/>
      <c r="H3" s="122"/>
      <c r="I3" s="122"/>
      <c r="J3" s="122"/>
      <c r="K3" s="88"/>
    </row>
    <row r="4" spans="1:11" x14ac:dyDescent="0.25">
      <c r="A4" s="88"/>
      <c r="B4" s="109" t="s">
        <v>138</v>
      </c>
      <c r="C4" s="109"/>
      <c r="D4" s="106" t="s">
        <v>365</v>
      </c>
      <c r="E4" s="106"/>
      <c r="F4" s="106"/>
      <c r="G4" s="106"/>
      <c r="H4" s="322" t="s">
        <v>366</v>
      </c>
      <c r="I4" s="93" t="s">
        <v>59</v>
      </c>
      <c r="J4" s="93"/>
      <c r="K4" s="88"/>
    </row>
    <row r="5" spans="1:11" x14ac:dyDescent="0.25">
      <c r="A5" s="88"/>
      <c r="B5" s="98" t="s">
        <v>60</v>
      </c>
      <c r="C5" s="98"/>
      <c r="D5" s="323" t="s">
        <v>367</v>
      </c>
      <c r="E5" s="86"/>
      <c r="F5" s="86"/>
      <c r="G5" s="86"/>
      <c r="H5" s="121" t="s">
        <v>58</v>
      </c>
      <c r="I5" s="88" t="s">
        <v>84</v>
      </c>
      <c r="J5" s="88"/>
      <c r="K5" s="88"/>
    </row>
    <row r="6" spans="1:11" x14ac:dyDescent="0.25">
      <c r="A6" s="88"/>
      <c r="B6" s="88" t="s">
        <v>62</v>
      </c>
      <c r="C6" s="88"/>
      <c r="D6" s="86">
        <v>2015</v>
      </c>
      <c r="E6" s="88"/>
      <c r="F6" s="88"/>
      <c r="G6" s="88"/>
      <c r="H6" s="121" t="s">
        <v>58</v>
      </c>
      <c r="I6" s="88" t="s">
        <v>61</v>
      </c>
      <c r="J6" s="88"/>
      <c r="K6" s="88"/>
    </row>
    <row r="7" spans="1:11" s="118" customFormat="1" ht="12.75" customHeight="1" x14ac:dyDescent="0.25">
      <c r="A7" s="180"/>
      <c r="B7" s="98" t="s">
        <v>64</v>
      </c>
      <c r="C7" s="98"/>
      <c r="D7" s="86">
        <v>127.5</v>
      </c>
      <c r="E7" s="98" t="s">
        <v>137</v>
      </c>
      <c r="F7" s="88"/>
      <c r="G7" s="88"/>
      <c r="H7" s="121" t="s">
        <v>58</v>
      </c>
      <c r="I7" s="88" t="s">
        <v>63</v>
      </c>
      <c r="J7" s="88"/>
      <c r="K7" s="180"/>
    </row>
    <row r="8" spans="1:11" ht="12.75" customHeight="1" x14ac:dyDescent="0.25">
      <c r="A8" s="88"/>
      <c r="B8" s="98" t="s">
        <v>83</v>
      </c>
      <c r="C8" s="98"/>
      <c r="D8" s="262">
        <v>127.5</v>
      </c>
      <c r="E8" s="98" t="s">
        <v>137</v>
      </c>
      <c r="F8" s="88"/>
      <c r="G8" s="88"/>
      <c r="H8" s="121"/>
      <c r="I8" s="88"/>
      <c r="J8" s="88"/>
      <c r="K8" s="88"/>
    </row>
    <row r="9" spans="1:11" ht="15.6" x14ac:dyDescent="0.25">
      <c r="A9" s="88"/>
      <c r="B9" s="120" t="s">
        <v>136</v>
      </c>
      <c r="C9" s="120"/>
      <c r="D9" s="264">
        <f>J18</f>
        <v>172.86033139563028</v>
      </c>
      <c r="E9" s="120" t="s">
        <v>135</v>
      </c>
      <c r="F9" s="119"/>
      <c r="G9" s="119"/>
      <c r="H9" s="119"/>
      <c r="I9" s="119"/>
      <c r="J9" s="119"/>
      <c r="K9" s="88"/>
    </row>
    <row r="10" spans="1:11" x14ac:dyDescent="0.25">
      <c r="A10" s="88"/>
      <c r="B10" s="109" t="s">
        <v>134</v>
      </c>
      <c r="C10" s="109" t="s">
        <v>133</v>
      </c>
      <c r="D10" s="93"/>
      <c r="E10" s="97" t="s">
        <v>132</v>
      </c>
      <c r="F10" s="97" t="s">
        <v>132</v>
      </c>
      <c r="G10" s="97" t="s">
        <v>131</v>
      </c>
      <c r="H10" s="97" t="s">
        <v>131</v>
      </c>
      <c r="I10" s="97" t="s">
        <v>130</v>
      </c>
      <c r="J10" s="97" t="s">
        <v>129</v>
      </c>
      <c r="K10" s="88"/>
    </row>
    <row r="11" spans="1:11" x14ac:dyDescent="0.25">
      <c r="A11" s="88"/>
      <c r="B11" s="117" t="s">
        <v>128</v>
      </c>
      <c r="C11" s="104"/>
      <c r="D11" s="115" t="s">
        <v>127</v>
      </c>
      <c r="E11" s="116" t="s">
        <v>126</v>
      </c>
      <c r="F11" s="116" t="s">
        <v>126</v>
      </c>
      <c r="G11" s="116" t="s">
        <v>126</v>
      </c>
      <c r="H11" s="116" t="s">
        <v>126</v>
      </c>
      <c r="I11" s="115" t="s">
        <v>125</v>
      </c>
      <c r="J11" s="115" t="s">
        <v>124</v>
      </c>
      <c r="K11" s="88"/>
    </row>
    <row r="12" spans="1:11" ht="15.6" x14ac:dyDescent="0.25">
      <c r="A12" s="88"/>
      <c r="B12" s="85"/>
      <c r="C12" s="96" t="s">
        <v>123</v>
      </c>
      <c r="D12" s="96" t="s">
        <v>122</v>
      </c>
      <c r="E12" s="96" t="s">
        <v>99</v>
      </c>
      <c r="F12" s="114" t="s">
        <v>98</v>
      </c>
      <c r="G12" s="96" t="s">
        <v>99</v>
      </c>
      <c r="H12" s="114" t="s">
        <v>98</v>
      </c>
      <c r="I12" s="112" t="s">
        <v>53</v>
      </c>
      <c r="J12" s="96" t="s">
        <v>98</v>
      </c>
      <c r="K12" s="88"/>
    </row>
    <row r="13" spans="1:11" x14ac:dyDescent="0.25">
      <c r="A13" s="88"/>
      <c r="B13" s="88" t="s">
        <v>92</v>
      </c>
      <c r="C13" s="111"/>
      <c r="D13" s="111"/>
      <c r="E13" s="268">
        <f>E30</f>
        <v>4889.983537926857</v>
      </c>
      <c r="F13" s="268">
        <f>E13/$D$7</f>
        <v>38.352812062171431</v>
      </c>
      <c r="G13" s="268"/>
      <c r="H13" s="268"/>
      <c r="I13" s="268">
        <v>2</v>
      </c>
      <c r="J13" s="268">
        <f>F13*I13</f>
        <v>76.705624124342862</v>
      </c>
      <c r="K13" s="88"/>
    </row>
    <row r="14" spans="1:11" x14ac:dyDescent="0.25">
      <c r="A14" s="88"/>
      <c r="B14" s="89" t="s">
        <v>368</v>
      </c>
      <c r="C14" s="86"/>
      <c r="D14" s="86"/>
      <c r="E14" s="268">
        <f>F22/'LISA 1'!C43</f>
        <v>12596.300236118861</v>
      </c>
      <c r="F14" s="268">
        <f t="shared" ref="F14:F15" si="0">E14/$D$7</f>
        <v>98.794511655834199</v>
      </c>
      <c r="G14" s="268"/>
      <c r="H14" s="268"/>
      <c r="I14" s="324">
        <v>0.75</v>
      </c>
      <c r="J14" s="268">
        <f>F14*I14</f>
        <v>74.095883741875653</v>
      </c>
      <c r="K14" s="88"/>
    </row>
    <row r="15" spans="1:11" x14ac:dyDescent="0.25">
      <c r="A15" s="88"/>
      <c r="B15" s="89" t="s">
        <v>369</v>
      </c>
      <c r="C15" s="263"/>
      <c r="D15" s="86"/>
      <c r="E15" s="268">
        <f>F24/'LISA 1'!C44</f>
        <v>3750</v>
      </c>
      <c r="F15" s="268">
        <f t="shared" si="0"/>
        <v>29.411764705882351</v>
      </c>
      <c r="G15" s="268"/>
      <c r="H15" s="268"/>
      <c r="I15" s="324">
        <v>0.75</v>
      </c>
      <c r="J15" s="268">
        <f>F15*I15</f>
        <v>22.058823529411764</v>
      </c>
      <c r="K15" s="88"/>
    </row>
    <row r="16" spans="1:11" ht="15.6" x14ac:dyDescent="0.25">
      <c r="A16" s="88"/>
      <c r="C16" s="86"/>
      <c r="D16" s="86"/>
      <c r="E16" s="263"/>
      <c r="F16" s="86"/>
      <c r="G16" s="263"/>
      <c r="H16" s="321"/>
      <c r="I16" s="86"/>
      <c r="J16" s="268"/>
      <c r="K16" s="181"/>
    </row>
    <row r="17" spans="1:11" ht="17.100000000000001" customHeight="1" x14ac:dyDescent="0.25">
      <c r="A17" s="88"/>
      <c r="B17" s="88" t="s">
        <v>51</v>
      </c>
      <c r="C17" s="86"/>
      <c r="D17" s="86"/>
      <c r="E17" s="268"/>
      <c r="F17" s="268"/>
      <c r="G17" s="268"/>
      <c r="H17" s="268"/>
      <c r="I17" s="268"/>
      <c r="J17" s="268"/>
      <c r="K17" s="88"/>
    </row>
    <row r="18" spans="1:11" ht="15.6" x14ac:dyDescent="0.25">
      <c r="A18" s="88"/>
      <c r="B18" s="84" t="s">
        <v>121</v>
      </c>
      <c r="C18" s="112" t="s">
        <v>53</v>
      </c>
      <c r="D18" s="112" t="s">
        <v>53</v>
      </c>
      <c r="E18" s="269"/>
      <c r="F18" s="270"/>
      <c r="G18" s="269"/>
      <c r="H18" s="270"/>
      <c r="I18" s="271" t="s">
        <v>53</v>
      </c>
      <c r="J18" s="272">
        <f>SUM(J13:J15)-J16</f>
        <v>172.86033139563028</v>
      </c>
      <c r="K18" s="88"/>
    </row>
    <row r="19" spans="1:11" x14ac:dyDescent="0.25">
      <c r="A19" s="88"/>
      <c r="B19" s="109" t="s">
        <v>120</v>
      </c>
      <c r="C19" s="109"/>
      <c r="D19" s="93"/>
      <c r="E19" s="97" t="s">
        <v>92</v>
      </c>
      <c r="F19" s="97" t="s">
        <v>91</v>
      </c>
      <c r="G19" s="97" t="s">
        <v>92</v>
      </c>
      <c r="H19" s="97" t="s">
        <v>91</v>
      </c>
      <c r="I19" s="88"/>
      <c r="J19" s="88"/>
      <c r="K19" s="88"/>
    </row>
    <row r="20" spans="1:11" ht="15.6" x14ac:dyDescent="0.25">
      <c r="A20" s="88"/>
      <c r="B20" s="84"/>
      <c r="C20" s="84"/>
      <c r="D20" s="84"/>
      <c r="E20" s="96" t="s">
        <v>99</v>
      </c>
      <c r="F20" s="96" t="s">
        <v>99</v>
      </c>
      <c r="G20" s="96" t="s">
        <v>98</v>
      </c>
      <c r="H20" s="96" t="s">
        <v>98</v>
      </c>
      <c r="I20" s="88"/>
      <c r="J20" s="88"/>
      <c r="K20" s="88"/>
    </row>
    <row r="21" spans="1:11" x14ac:dyDescent="0.25">
      <c r="A21" s="88"/>
      <c r="B21" s="88" t="s">
        <v>88</v>
      </c>
      <c r="C21" s="88"/>
      <c r="D21" s="88"/>
      <c r="E21" s="111"/>
      <c r="F21" s="267"/>
      <c r="G21" s="111"/>
      <c r="H21" s="266"/>
      <c r="I21" s="88"/>
      <c r="J21" s="88"/>
      <c r="K21" s="88"/>
    </row>
    <row r="22" spans="1:11" x14ac:dyDescent="0.25">
      <c r="A22" s="88"/>
      <c r="B22" s="88" t="s">
        <v>119</v>
      </c>
      <c r="C22" s="88"/>
      <c r="D22" s="88"/>
      <c r="E22" s="273">
        <f>G22*D7</f>
        <v>127.5</v>
      </c>
      <c r="F22" s="273">
        <f>E38/'LISA 1'!D43</f>
        <v>10706.855200701031</v>
      </c>
      <c r="G22" s="273">
        <f>+'LISA 1'!F43</f>
        <v>1</v>
      </c>
      <c r="H22" s="273">
        <f>F22/D7</f>
        <v>83.975334907459072</v>
      </c>
      <c r="I22" s="88"/>
      <c r="J22" s="88"/>
      <c r="K22" s="88"/>
    </row>
    <row r="23" spans="1:11" x14ac:dyDescent="0.25">
      <c r="A23" s="88"/>
      <c r="B23" s="88" t="s">
        <v>118</v>
      </c>
      <c r="C23" s="88"/>
      <c r="D23" s="88"/>
      <c r="E23" s="273">
        <f>E39</f>
        <v>867.69368078399987</v>
      </c>
      <c r="F23" s="273"/>
      <c r="G23" s="273">
        <f>E23/$D$7</f>
        <v>6.8054406335999991</v>
      </c>
      <c r="H23" s="126"/>
      <c r="I23" s="88"/>
      <c r="J23" s="88"/>
      <c r="K23" s="88"/>
    </row>
    <row r="24" spans="1:11" x14ac:dyDescent="0.25">
      <c r="A24" s="88"/>
      <c r="B24" s="88" t="s">
        <v>117</v>
      </c>
      <c r="C24" s="88"/>
      <c r="D24" s="88"/>
      <c r="E24" s="273"/>
      <c r="F24" s="273">
        <f>E40-E34</f>
        <v>3187.5</v>
      </c>
      <c r="G24" s="273"/>
      <c r="H24" s="126">
        <f>F40-F34</f>
        <v>25</v>
      </c>
      <c r="I24" s="88"/>
      <c r="J24" s="88"/>
      <c r="K24" s="88"/>
    </row>
    <row r="25" spans="1:11" ht="15.6" x14ac:dyDescent="0.25">
      <c r="A25" s="88"/>
      <c r="B25" s="98" t="s">
        <v>116</v>
      </c>
      <c r="C25" s="98"/>
      <c r="D25" s="88"/>
      <c r="E25" s="273">
        <f>'LISA 1'!F36*'LISA 1'!N11/1000*8760</f>
        <v>703.64699999999993</v>
      </c>
      <c r="F25" s="275"/>
      <c r="G25" s="273">
        <f>E25/$D$7</f>
        <v>5.5187999999999997</v>
      </c>
      <c r="H25" s="274"/>
      <c r="I25" s="88"/>
      <c r="J25" s="88"/>
      <c r="K25" s="88"/>
    </row>
    <row r="26" spans="1:11" x14ac:dyDescent="0.25">
      <c r="A26" s="88"/>
      <c r="B26" s="88" t="s">
        <v>87</v>
      </c>
      <c r="C26" s="88"/>
      <c r="D26" s="88"/>
      <c r="E26" s="273"/>
      <c r="F26" s="273"/>
      <c r="G26" s="273"/>
      <c r="H26" s="126"/>
      <c r="I26" s="88"/>
      <c r="J26" s="88"/>
      <c r="K26" s="88"/>
    </row>
    <row r="27" spans="1:11" x14ac:dyDescent="0.25">
      <c r="A27" s="88"/>
      <c r="B27" s="98" t="s">
        <v>95</v>
      </c>
      <c r="C27" s="98"/>
      <c r="D27" s="88"/>
      <c r="E27" s="273">
        <f>G27*D7</f>
        <v>893.52</v>
      </c>
      <c r="F27" s="275"/>
      <c r="G27" s="273">
        <f>0.1*8*8760/1000</f>
        <v>7.008</v>
      </c>
      <c r="H27" s="274"/>
      <c r="I27" s="88"/>
      <c r="J27" s="88"/>
      <c r="K27" s="88"/>
    </row>
    <row r="28" spans="1:11" x14ac:dyDescent="0.25">
      <c r="A28" s="88"/>
      <c r="B28" s="98" t="s">
        <v>94</v>
      </c>
      <c r="C28" s="98"/>
      <c r="D28" s="88"/>
      <c r="E28" s="273">
        <f>G28*D7</f>
        <v>2297.6228571428578</v>
      </c>
      <c r="F28" s="275"/>
      <c r="G28" s="273">
        <f>0.6*2.4/0.7*8760/1000</f>
        <v>18.020571428571433</v>
      </c>
      <c r="H28" s="274"/>
      <c r="I28" s="88"/>
      <c r="J28" s="88"/>
      <c r="K28" s="88"/>
    </row>
    <row r="29" spans="1:11" x14ac:dyDescent="0.25">
      <c r="A29" s="88"/>
      <c r="B29" s="98" t="s">
        <v>115</v>
      </c>
      <c r="C29" s="98"/>
      <c r="D29" s="88"/>
      <c r="E29" s="273"/>
      <c r="F29" s="126"/>
      <c r="G29" s="126"/>
      <c r="H29" s="126"/>
      <c r="I29" s="88"/>
      <c r="J29" s="88"/>
      <c r="K29" s="88"/>
    </row>
    <row r="30" spans="1:11" ht="17.100000000000001" customHeight="1" x14ac:dyDescent="0.25">
      <c r="A30" s="88"/>
      <c r="B30" s="85" t="s">
        <v>114</v>
      </c>
      <c r="C30" s="85"/>
      <c r="D30" s="84"/>
      <c r="E30" s="318">
        <f>SUM(E22:E29)</f>
        <v>4889.983537926857</v>
      </c>
      <c r="F30" s="318">
        <f>SUM(F22:F29)</f>
        <v>13894.355200701031</v>
      </c>
      <c r="G30" s="318">
        <f>SUM(G22:G29)</f>
        <v>38.352812062171431</v>
      </c>
      <c r="H30" s="318">
        <f>SUM(H22:H29)</f>
        <v>108.97533490745907</v>
      </c>
      <c r="I30" s="88"/>
      <c r="J30" s="88"/>
      <c r="K30" s="88"/>
    </row>
    <row r="31" spans="1:11" x14ac:dyDescent="0.25">
      <c r="A31" s="88"/>
      <c r="B31" s="110" t="s">
        <v>113</v>
      </c>
      <c r="C31" s="110"/>
      <c r="D31" s="88"/>
      <c r="E31" s="88"/>
      <c r="F31" s="88"/>
      <c r="G31" s="88"/>
      <c r="H31" s="88"/>
      <c r="I31" s="88"/>
      <c r="J31" s="88"/>
      <c r="K31" s="88"/>
    </row>
    <row r="32" spans="1:11" x14ac:dyDescent="0.25">
      <c r="A32" s="88"/>
      <c r="B32" s="109" t="s">
        <v>112</v>
      </c>
      <c r="C32" s="109"/>
      <c r="D32" s="93"/>
      <c r="E32" s="108" t="s">
        <v>111</v>
      </c>
      <c r="F32" s="97"/>
      <c r="G32" s="108" t="s">
        <v>110</v>
      </c>
      <c r="H32" s="97"/>
      <c r="I32" s="88"/>
      <c r="J32" s="88"/>
      <c r="K32" s="88"/>
    </row>
    <row r="33" spans="1:11" ht="15.6" x14ac:dyDescent="0.25">
      <c r="A33" s="88"/>
      <c r="B33" s="84"/>
      <c r="C33" s="84"/>
      <c r="D33" s="84"/>
      <c r="E33" s="96" t="s">
        <v>99</v>
      </c>
      <c r="F33" s="96" t="s">
        <v>98</v>
      </c>
      <c r="G33" s="96" t="s">
        <v>99</v>
      </c>
      <c r="H33" s="96" t="s">
        <v>98</v>
      </c>
      <c r="I33" s="88"/>
      <c r="J33" s="88"/>
      <c r="K33" s="88"/>
    </row>
    <row r="34" spans="1:11" x14ac:dyDescent="0.25">
      <c r="A34" s="88"/>
      <c r="B34" s="107" t="s">
        <v>109</v>
      </c>
      <c r="C34" s="107"/>
      <c r="D34" s="93"/>
      <c r="E34" s="106"/>
      <c r="F34" s="106"/>
      <c r="G34" s="106"/>
      <c r="H34" s="106"/>
      <c r="I34" s="88"/>
      <c r="J34" s="88"/>
      <c r="K34" s="88"/>
    </row>
    <row r="35" spans="1:11" ht="17.100000000000001" customHeight="1" x14ac:dyDescent="0.25">
      <c r="A35" s="88"/>
      <c r="B35" s="105" t="s">
        <v>108</v>
      </c>
      <c r="C35" s="105"/>
      <c r="D35" s="104"/>
      <c r="E35" s="317"/>
      <c r="F35" s="316"/>
      <c r="G35" s="103"/>
      <c r="H35" s="103"/>
      <c r="I35" s="88"/>
      <c r="J35" s="88"/>
      <c r="K35" s="88"/>
    </row>
    <row r="36" spans="1:11" x14ac:dyDescent="0.25">
      <c r="A36" s="88"/>
      <c r="B36" s="85" t="s">
        <v>51</v>
      </c>
      <c r="C36" s="85"/>
      <c r="D36" s="84"/>
      <c r="E36" s="102"/>
      <c r="F36" s="102"/>
      <c r="G36" s="102"/>
      <c r="H36" s="102"/>
      <c r="I36" s="88"/>
      <c r="J36" s="88"/>
      <c r="K36" s="88"/>
    </row>
    <row r="37" spans="1:11" ht="15.6" x14ac:dyDescent="0.25">
      <c r="A37" s="88"/>
      <c r="B37" s="100" t="s">
        <v>107</v>
      </c>
      <c r="C37" s="100"/>
      <c r="D37" s="100"/>
      <c r="E37" s="99" t="s">
        <v>99</v>
      </c>
      <c r="F37" s="99" t="s">
        <v>98</v>
      </c>
      <c r="G37" s="88"/>
      <c r="H37" s="88"/>
      <c r="I37" s="88"/>
      <c r="J37" s="88"/>
      <c r="K37" s="88"/>
    </row>
    <row r="38" spans="1:11" ht="15.6" x14ac:dyDescent="0.25">
      <c r="A38" s="88"/>
      <c r="B38" s="98" t="s">
        <v>106</v>
      </c>
      <c r="C38" s="98"/>
      <c r="D38" s="88"/>
      <c r="E38" s="263">
        <f>'LISA 1'!N25</f>
        <v>10385.64954468</v>
      </c>
      <c r="F38" s="262">
        <f>E38/$D$7</f>
        <v>81.45607486023529</v>
      </c>
      <c r="G38" s="88"/>
      <c r="H38" s="88"/>
      <c r="I38" s="88"/>
      <c r="J38" s="88"/>
      <c r="K38" s="88"/>
    </row>
    <row r="39" spans="1:11" ht="15.6" x14ac:dyDescent="0.25">
      <c r="A39" s="88"/>
      <c r="B39" s="98" t="s">
        <v>105</v>
      </c>
      <c r="C39" s="98"/>
      <c r="D39" s="88"/>
      <c r="E39" s="263">
        <f>'LISA 1'!N26</f>
        <v>867.69368078399987</v>
      </c>
      <c r="F39" s="262">
        <f>E39/$D$7</f>
        <v>6.8054406335999991</v>
      </c>
      <c r="G39" s="88"/>
      <c r="H39" s="88"/>
      <c r="I39" s="88"/>
      <c r="J39" s="88"/>
      <c r="K39" s="88"/>
    </row>
    <row r="40" spans="1:11" x14ac:dyDescent="0.25">
      <c r="A40" s="88"/>
      <c r="B40" s="88" t="s">
        <v>104</v>
      </c>
      <c r="C40" s="88"/>
      <c r="D40" s="88"/>
      <c r="E40" s="263">
        <f>F40*D7</f>
        <v>3187.5</v>
      </c>
      <c r="F40" s="86">
        <v>25</v>
      </c>
      <c r="G40" s="88"/>
      <c r="H40" s="88"/>
      <c r="I40" s="88"/>
      <c r="J40" s="88"/>
      <c r="K40" s="88"/>
    </row>
    <row r="41" spans="1:11" x14ac:dyDescent="0.25">
      <c r="A41" s="88"/>
      <c r="B41" s="84" t="s">
        <v>103</v>
      </c>
      <c r="C41" s="84"/>
      <c r="D41" s="84"/>
      <c r="E41" s="90"/>
      <c r="F41" s="90"/>
      <c r="G41" s="88"/>
      <c r="H41" s="88"/>
      <c r="I41" s="88"/>
      <c r="J41" s="88"/>
      <c r="K41" s="88"/>
    </row>
    <row r="42" spans="1:11" ht="17.100000000000001" customHeight="1" x14ac:dyDescent="0.25">
      <c r="A42" s="88"/>
      <c r="B42" s="101" t="s">
        <v>102</v>
      </c>
      <c r="C42" s="101"/>
      <c r="D42" s="88"/>
      <c r="E42" s="88"/>
      <c r="F42" s="88"/>
      <c r="G42" s="88"/>
      <c r="H42" s="88"/>
      <c r="I42" s="88"/>
      <c r="J42" s="88"/>
      <c r="K42" s="88"/>
    </row>
    <row r="43" spans="1:11" x14ac:dyDescent="0.25">
      <c r="A43" s="88"/>
      <c r="B43" s="101" t="s">
        <v>101</v>
      </c>
      <c r="C43" s="101"/>
      <c r="D43" s="88"/>
      <c r="E43" s="88"/>
      <c r="F43" s="88"/>
      <c r="G43" s="88"/>
      <c r="H43" s="88"/>
      <c r="I43" s="88"/>
      <c r="J43" s="88"/>
      <c r="K43" s="88"/>
    </row>
    <row r="44" spans="1:11" ht="15.6" x14ac:dyDescent="0.25">
      <c r="A44" s="88"/>
      <c r="B44" s="100" t="s">
        <v>100</v>
      </c>
      <c r="C44" s="100"/>
      <c r="D44" s="100"/>
      <c r="E44" s="99" t="s">
        <v>99</v>
      </c>
      <c r="F44" s="99" t="s">
        <v>98</v>
      </c>
      <c r="G44" s="88"/>
      <c r="H44" s="88"/>
      <c r="I44" s="88"/>
      <c r="J44" s="88"/>
      <c r="K44" s="88"/>
    </row>
    <row r="45" spans="1:11" x14ac:dyDescent="0.25">
      <c r="A45" s="88"/>
      <c r="B45" s="88" t="s">
        <v>97</v>
      </c>
      <c r="C45" s="88"/>
      <c r="D45" s="88"/>
      <c r="E45" s="263">
        <f>'Vabasoojuse arvutus'!B44</f>
        <v>4499.3295784800002</v>
      </c>
      <c r="F45" s="262">
        <f>E45/D7</f>
        <v>35.288859439058825</v>
      </c>
      <c r="G45" s="88"/>
      <c r="H45" s="88"/>
      <c r="I45" s="88"/>
      <c r="J45" s="88"/>
      <c r="K45" s="88"/>
    </row>
    <row r="46" spans="1:11" x14ac:dyDescent="0.25">
      <c r="A46" s="88"/>
      <c r="B46" s="88" t="s">
        <v>96</v>
      </c>
      <c r="C46" s="88"/>
      <c r="D46" s="88"/>
      <c r="E46" s="263">
        <f>F46*D7</f>
        <v>1340.28</v>
      </c>
      <c r="F46" s="262">
        <f>'LISA 1'!C62*'LISA 1'!F62*8760/1000</f>
        <v>10.512</v>
      </c>
      <c r="G46" s="88"/>
      <c r="H46" s="88"/>
      <c r="I46" s="88"/>
      <c r="J46" s="88"/>
      <c r="K46" s="88"/>
    </row>
    <row r="47" spans="1:11" ht="17.100000000000001" customHeight="1" x14ac:dyDescent="0.25">
      <c r="A47" s="88"/>
      <c r="B47" s="98" t="s">
        <v>95</v>
      </c>
      <c r="C47" s="98"/>
      <c r="D47" s="98"/>
      <c r="E47" s="263">
        <f>F47*D7</f>
        <v>893.52</v>
      </c>
      <c r="F47" s="262">
        <f>'LISA 1'!E62*0.1*8760/1000</f>
        <v>7.008</v>
      </c>
      <c r="G47" s="88"/>
      <c r="H47" s="88"/>
      <c r="I47" s="88"/>
      <c r="J47" s="88"/>
      <c r="K47" s="88"/>
    </row>
    <row r="48" spans="1:11" x14ac:dyDescent="0.25">
      <c r="A48" s="88"/>
      <c r="B48" s="85" t="s">
        <v>94</v>
      </c>
      <c r="C48" s="85"/>
      <c r="D48" s="85"/>
      <c r="E48" s="263">
        <f>F48*D7</f>
        <v>1608.336</v>
      </c>
      <c r="F48" s="262">
        <f>'LISA 1'!D62*'LISA 1'!F62*8760/1000</f>
        <v>12.6144</v>
      </c>
      <c r="G48" s="88"/>
      <c r="H48" s="88"/>
      <c r="I48" s="88"/>
      <c r="J48" s="88"/>
      <c r="K48" s="88"/>
    </row>
    <row r="49" spans="1:11" x14ac:dyDescent="0.25">
      <c r="A49" s="88"/>
      <c r="B49" s="93" t="s">
        <v>93</v>
      </c>
      <c r="C49" s="93"/>
      <c r="D49" s="93"/>
      <c r="E49" s="97" t="s">
        <v>92</v>
      </c>
      <c r="F49" s="97" t="s">
        <v>91</v>
      </c>
      <c r="G49" s="88"/>
      <c r="H49" s="88"/>
      <c r="I49" s="88"/>
      <c r="J49" s="88"/>
      <c r="K49" s="88"/>
    </row>
    <row r="50" spans="1:11" x14ac:dyDescent="0.25">
      <c r="A50" s="88"/>
      <c r="B50" s="84" t="s">
        <v>90</v>
      </c>
      <c r="C50" s="84"/>
      <c r="D50" s="84"/>
      <c r="E50" s="96" t="s">
        <v>89</v>
      </c>
      <c r="F50" s="96" t="s">
        <v>89</v>
      </c>
      <c r="G50" s="88"/>
      <c r="H50" s="88"/>
      <c r="I50" s="88"/>
      <c r="J50" s="88"/>
      <c r="K50" s="88"/>
    </row>
    <row r="51" spans="1:11" ht="17.100000000000001" customHeight="1" x14ac:dyDescent="0.25">
      <c r="A51" s="88"/>
      <c r="B51" s="88" t="s">
        <v>88</v>
      </c>
      <c r="C51" s="88"/>
      <c r="D51" s="88"/>
      <c r="E51" s="263"/>
      <c r="F51" s="262">
        <f>'LISA 1'!N16*42/1000/'LISA 1'!C43</f>
        <v>6.7466433176470586</v>
      </c>
      <c r="G51" s="88"/>
      <c r="H51" s="88"/>
      <c r="I51" s="88"/>
      <c r="J51" s="88"/>
      <c r="K51" s="88"/>
    </row>
    <row r="52" spans="1:11" ht="15" customHeight="1" x14ac:dyDescent="0.25">
      <c r="A52" s="88"/>
      <c r="B52" s="84" t="s">
        <v>87</v>
      </c>
      <c r="C52" s="84"/>
      <c r="D52" s="84"/>
      <c r="E52" s="90"/>
      <c r="F52" s="90"/>
      <c r="G52" s="88"/>
      <c r="H52" s="88"/>
      <c r="I52" s="88"/>
      <c r="J52" s="88"/>
      <c r="K52" s="88"/>
    </row>
    <row r="53" spans="1:11" x14ac:dyDescent="0.25">
      <c r="A53" s="88"/>
      <c r="B53" s="95" t="s">
        <v>86</v>
      </c>
      <c r="C53" s="94"/>
      <c r="D53" s="93"/>
      <c r="E53" s="92"/>
      <c r="F53" s="92"/>
      <c r="G53" s="92"/>
      <c r="H53" s="92"/>
      <c r="I53" s="92"/>
      <c r="J53" s="92"/>
      <c r="K53" s="88"/>
    </row>
    <row r="54" spans="1:11" x14ac:dyDescent="0.25">
      <c r="A54" s="88"/>
      <c r="B54" s="91" t="s">
        <v>85</v>
      </c>
      <c r="C54" s="91"/>
      <c r="D54" s="84"/>
      <c r="E54" s="90"/>
      <c r="F54" s="90"/>
      <c r="G54" s="90"/>
      <c r="H54" s="90"/>
      <c r="I54" s="90"/>
      <c r="J54" s="90"/>
      <c r="K54" s="88"/>
    </row>
    <row r="55" spans="1:11" x14ac:dyDescent="0.25">
      <c r="A55" s="88"/>
      <c r="B55" s="89"/>
      <c r="C55" s="89"/>
      <c r="D55" s="88"/>
      <c r="E55" s="88"/>
      <c r="F55" s="88"/>
      <c r="G55" s="88"/>
      <c r="H55" s="88"/>
      <c r="I55" s="88"/>
      <c r="J55" s="88"/>
      <c r="K55" s="88"/>
    </row>
    <row r="56" spans="1:11" x14ac:dyDescent="0.25">
      <c r="A56" s="88"/>
      <c r="B56" s="87"/>
      <c r="C56" s="87"/>
      <c r="D56" s="86"/>
      <c r="E56" s="86"/>
      <c r="F56" s="86"/>
      <c r="G56" s="86"/>
      <c r="H56" s="86"/>
      <c r="I56" s="86"/>
      <c r="J56" s="86"/>
      <c r="K56" s="88"/>
    </row>
    <row r="57" spans="1:11" x14ac:dyDescent="0.25">
      <c r="A57" s="88"/>
      <c r="B57" s="85" t="s">
        <v>65</v>
      </c>
      <c r="C57" s="85"/>
      <c r="D57" s="84"/>
      <c r="E57" s="85" t="s">
        <v>66</v>
      </c>
      <c r="F57" s="84"/>
      <c r="G57" s="84"/>
      <c r="H57" s="85" t="s">
        <v>67</v>
      </c>
      <c r="I57" s="84"/>
      <c r="J57" s="84"/>
      <c r="K57" s="88"/>
    </row>
    <row r="58" spans="1:11" x14ac:dyDescent="0.25">
      <c r="A58" s="88"/>
      <c r="B58" s="88"/>
      <c r="C58" s="88"/>
      <c r="D58" s="88"/>
      <c r="E58" s="88"/>
      <c r="F58" s="88"/>
      <c r="G58" s="88"/>
      <c r="H58" s="88"/>
      <c r="I58" s="88"/>
      <c r="J58" s="88"/>
      <c r="K58" s="88"/>
    </row>
  </sheetData>
  <mergeCells count="2">
    <mergeCell ref="B2:J2"/>
    <mergeCell ref="B1:J1"/>
  </mergeCells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J28" sqref="J28"/>
    </sheetView>
  </sheetViews>
  <sheetFormatPr defaultColWidth="9.109375" defaultRowHeight="13.2" x14ac:dyDescent="0.25"/>
  <cols>
    <col min="1" max="1" width="9.109375" style="83"/>
    <col min="2" max="2" width="18.44140625" style="83" customWidth="1"/>
    <col min="3" max="3" width="15.88671875" style="83" customWidth="1"/>
    <col min="4" max="4" width="17.109375" style="83" customWidth="1"/>
    <col min="5" max="5" width="16.109375" style="83" customWidth="1"/>
    <col min="6" max="16384" width="9.109375" style="83"/>
  </cols>
  <sheetData>
    <row r="1" spans="1:12" ht="15.75" customHeight="1" x14ac:dyDescent="0.3">
      <c r="A1" s="354" t="s">
        <v>243</v>
      </c>
      <c r="B1" s="354"/>
      <c r="C1" s="354"/>
      <c r="D1" s="354"/>
      <c r="E1" s="354"/>
      <c r="F1" s="354"/>
      <c r="G1" s="124"/>
      <c r="H1" s="124"/>
      <c r="I1" s="124"/>
      <c r="J1" s="124"/>
      <c r="K1" s="124"/>
      <c r="L1" s="124"/>
    </row>
    <row r="2" spans="1:12" x14ac:dyDescent="0.25">
      <c r="A2" s="88"/>
      <c r="B2" s="88"/>
      <c r="C2" s="88"/>
      <c r="D2" s="88"/>
      <c r="E2" s="88"/>
      <c r="F2" s="88"/>
    </row>
    <row r="3" spans="1:12" x14ac:dyDescent="0.25">
      <c r="A3" s="88"/>
      <c r="B3" s="93" t="s">
        <v>239</v>
      </c>
      <c r="C3" s="93"/>
      <c r="D3" s="93"/>
      <c r="E3" s="93"/>
      <c r="F3" s="88"/>
    </row>
    <row r="4" spans="1:12" x14ac:dyDescent="0.25">
      <c r="A4" s="88"/>
      <c r="B4" s="88"/>
      <c r="C4" s="88"/>
      <c r="D4" s="88"/>
      <c r="E4" s="88"/>
      <c r="F4" s="88"/>
    </row>
    <row r="5" spans="1:12" x14ac:dyDescent="0.25">
      <c r="A5" s="88"/>
      <c r="B5" s="88" t="s">
        <v>150</v>
      </c>
      <c r="C5" s="86"/>
      <c r="D5" s="86"/>
      <c r="E5" s="86"/>
      <c r="F5" s="88"/>
    </row>
    <row r="6" spans="1:12" x14ac:dyDescent="0.25">
      <c r="A6" s="88"/>
      <c r="B6" s="88"/>
      <c r="C6" s="88"/>
      <c r="D6" s="88"/>
      <c r="F6" s="88"/>
    </row>
    <row r="7" spans="1:12" x14ac:dyDescent="0.25">
      <c r="A7" s="88"/>
      <c r="B7" s="98" t="s">
        <v>238</v>
      </c>
      <c r="C7" s="88"/>
      <c r="D7" s="88"/>
      <c r="E7" s="177" t="s">
        <v>188</v>
      </c>
      <c r="F7" s="98"/>
    </row>
    <row r="8" spans="1:12" x14ac:dyDescent="0.25">
      <c r="A8" s="88"/>
      <c r="B8" s="98" t="s">
        <v>237</v>
      </c>
      <c r="C8" s="88"/>
      <c r="D8" s="88"/>
      <c r="E8" s="177" t="s">
        <v>236</v>
      </c>
      <c r="F8" s="98"/>
    </row>
    <row r="9" spans="1:12" x14ac:dyDescent="0.25">
      <c r="A9" s="88"/>
      <c r="B9" s="88"/>
      <c r="C9" s="88"/>
      <c r="D9" s="88"/>
      <c r="F9" s="88"/>
    </row>
    <row r="10" spans="1:12" x14ac:dyDescent="0.25">
      <c r="A10" s="88"/>
      <c r="B10" s="93" t="s">
        <v>235</v>
      </c>
      <c r="C10" s="97" t="s">
        <v>96</v>
      </c>
      <c r="D10" s="97" t="s">
        <v>94</v>
      </c>
      <c r="E10" s="97" t="s">
        <v>95</v>
      </c>
      <c r="F10" s="88"/>
    </row>
    <row r="11" spans="1:12" ht="15.6" x14ac:dyDescent="0.25">
      <c r="A11" s="88"/>
      <c r="B11" s="84" t="s">
        <v>234</v>
      </c>
      <c r="C11" s="96" t="s">
        <v>156</v>
      </c>
      <c r="D11" s="96" t="s">
        <v>156</v>
      </c>
      <c r="E11" s="96" t="s">
        <v>156</v>
      </c>
      <c r="F11" s="88"/>
    </row>
    <row r="12" spans="1:12" x14ac:dyDescent="0.25">
      <c r="A12" s="88"/>
      <c r="B12" s="89" t="s">
        <v>233</v>
      </c>
      <c r="C12" s="113"/>
      <c r="D12" s="113"/>
      <c r="E12" s="113"/>
      <c r="F12" s="88"/>
    </row>
    <row r="13" spans="1:12" x14ac:dyDescent="0.25">
      <c r="A13" s="88"/>
      <c r="B13" s="84" t="s">
        <v>51</v>
      </c>
      <c r="C13" s="90"/>
      <c r="D13" s="90"/>
      <c r="E13" s="90"/>
      <c r="F13" s="88"/>
    </row>
    <row r="14" spans="1:12" x14ac:dyDescent="0.25">
      <c r="A14" s="88"/>
      <c r="B14" s="88"/>
      <c r="C14" s="88"/>
      <c r="D14" s="88"/>
      <c r="E14" s="88"/>
      <c r="F14" s="88"/>
    </row>
    <row r="15" spans="1:12" x14ac:dyDescent="0.25">
      <c r="A15" s="88"/>
      <c r="B15" s="88"/>
      <c r="C15" s="88"/>
      <c r="D15" s="88"/>
      <c r="E15" s="88"/>
      <c r="F15" s="88"/>
    </row>
    <row r="16" spans="1:12" x14ac:dyDescent="0.25">
      <c r="A16" s="88"/>
      <c r="B16" s="178" t="s">
        <v>241</v>
      </c>
      <c r="C16" s="179"/>
      <c r="D16" s="179"/>
      <c r="E16" s="179"/>
      <c r="F16" s="88"/>
    </row>
    <row r="17" spans="1:6" x14ac:dyDescent="0.25">
      <c r="A17" s="88"/>
      <c r="B17" s="178" t="s">
        <v>242</v>
      </c>
      <c r="C17" s="179"/>
      <c r="D17" s="179"/>
      <c r="E17" s="179"/>
      <c r="F17" s="88"/>
    </row>
    <row r="18" spans="1:6" x14ac:dyDescent="0.25">
      <c r="A18" s="88"/>
      <c r="B18" s="178" t="s">
        <v>240</v>
      </c>
      <c r="C18" s="179"/>
      <c r="D18" s="179"/>
      <c r="E18" s="179"/>
      <c r="F18" s="88"/>
    </row>
    <row r="19" spans="1:6" x14ac:dyDescent="0.25">
      <c r="A19" s="88"/>
      <c r="B19" s="88"/>
      <c r="C19" s="88"/>
      <c r="D19" s="88"/>
      <c r="E19" s="88"/>
      <c r="F19" s="88"/>
    </row>
    <row r="20" spans="1:6" x14ac:dyDescent="0.25">
      <c r="A20" s="88"/>
      <c r="B20" s="88"/>
      <c r="C20" s="88"/>
      <c r="D20" s="88"/>
      <c r="E20" s="88"/>
      <c r="F20" s="88"/>
    </row>
    <row r="21" spans="1:6" x14ac:dyDescent="0.25">
      <c r="A21" s="88"/>
      <c r="B21" s="88"/>
      <c r="C21" s="88"/>
      <c r="D21" s="88"/>
      <c r="E21" s="88"/>
      <c r="F21" s="88"/>
    </row>
    <row r="22" spans="1:6" x14ac:dyDescent="0.25">
      <c r="A22" s="88"/>
      <c r="B22" s="88"/>
      <c r="C22" s="88"/>
      <c r="D22" s="88"/>
      <c r="E22" s="88"/>
      <c r="F22" s="88"/>
    </row>
    <row r="23" spans="1:6" x14ac:dyDescent="0.25">
      <c r="A23" s="88"/>
      <c r="B23" s="88"/>
      <c r="C23" s="88"/>
      <c r="D23" s="88"/>
      <c r="E23" s="88"/>
      <c r="F23" s="88"/>
    </row>
    <row r="24" spans="1:6" x14ac:dyDescent="0.25">
      <c r="A24" s="88"/>
      <c r="B24" s="88"/>
      <c r="C24" s="88"/>
      <c r="D24" s="88"/>
      <c r="E24" s="88"/>
      <c r="F24" s="88"/>
    </row>
    <row r="25" spans="1:6" x14ac:dyDescent="0.25">
      <c r="A25" s="88"/>
      <c r="B25" s="88"/>
      <c r="C25" s="88"/>
      <c r="D25" s="88"/>
      <c r="E25" s="88"/>
      <c r="F25" s="88"/>
    </row>
    <row r="26" spans="1:6" x14ac:dyDescent="0.25">
      <c r="A26" s="88"/>
      <c r="B26" s="88"/>
      <c r="C26" s="88"/>
      <c r="D26" s="88"/>
      <c r="E26" s="88"/>
      <c r="F26" s="88"/>
    </row>
    <row r="27" spans="1:6" x14ac:dyDescent="0.25">
      <c r="A27" s="88"/>
      <c r="B27" s="88"/>
      <c r="C27" s="88"/>
      <c r="D27" s="88"/>
      <c r="E27" s="88"/>
      <c r="F27" s="88"/>
    </row>
    <row r="28" spans="1:6" x14ac:dyDescent="0.25">
      <c r="A28" s="88"/>
      <c r="B28" s="88"/>
      <c r="C28" s="88"/>
      <c r="D28" s="88"/>
      <c r="E28" s="88"/>
      <c r="F28" s="88"/>
    </row>
    <row r="29" spans="1:6" x14ac:dyDescent="0.25">
      <c r="A29" s="88"/>
      <c r="B29" s="88"/>
      <c r="C29" s="88"/>
      <c r="D29" s="88"/>
      <c r="E29" s="88"/>
      <c r="F29" s="88"/>
    </row>
    <row r="30" spans="1:6" x14ac:dyDescent="0.25">
      <c r="A30" s="88"/>
      <c r="B30" s="88"/>
      <c r="C30" s="88"/>
      <c r="D30" s="88"/>
      <c r="E30" s="88"/>
      <c r="F30" s="88"/>
    </row>
    <row r="31" spans="1:6" x14ac:dyDescent="0.25">
      <c r="A31" s="88"/>
      <c r="B31" s="88"/>
      <c r="C31" s="88"/>
      <c r="D31" s="88"/>
      <c r="E31" s="88"/>
      <c r="F31" s="88"/>
    </row>
    <row r="32" spans="1:6" x14ac:dyDescent="0.25">
      <c r="A32" s="88"/>
      <c r="B32" s="88"/>
      <c r="C32" s="88"/>
      <c r="D32" s="88"/>
      <c r="E32" s="88"/>
      <c r="F32" s="88"/>
    </row>
    <row r="33" spans="1:6" x14ac:dyDescent="0.25">
      <c r="A33" s="88"/>
      <c r="B33" s="88"/>
      <c r="C33" s="88"/>
      <c r="D33" s="88"/>
      <c r="E33" s="88"/>
      <c r="F33" s="88"/>
    </row>
    <row r="34" spans="1:6" x14ac:dyDescent="0.25">
      <c r="A34" s="88"/>
      <c r="B34" s="88"/>
      <c r="C34" s="88"/>
      <c r="D34" s="88"/>
      <c r="E34" s="88"/>
      <c r="F34" s="88"/>
    </row>
    <row r="35" spans="1:6" x14ac:dyDescent="0.25">
      <c r="A35" s="88"/>
      <c r="B35" s="104"/>
      <c r="C35" s="104"/>
      <c r="D35" s="104"/>
      <c r="E35" s="104"/>
      <c r="F35" s="88"/>
    </row>
    <row r="36" spans="1:6" x14ac:dyDescent="0.25">
      <c r="A36" s="88"/>
      <c r="B36" s="104"/>
      <c r="C36" s="104"/>
      <c r="D36" s="104"/>
      <c r="E36" s="104"/>
      <c r="F36" s="88"/>
    </row>
    <row r="37" spans="1:6" x14ac:dyDescent="0.25">
      <c r="A37" s="88"/>
      <c r="B37" s="104"/>
      <c r="C37" s="104"/>
      <c r="D37" s="104"/>
      <c r="E37" s="104"/>
      <c r="F37" s="88"/>
    </row>
    <row r="38" spans="1:6" x14ac:dyDescent="0.25">
      <c r="A38" s="88"/>
      <c r="B38" s="104"/>
      <c r="C38" s="104"/>
      <c r="D38" s="104"/>
      <c r="E38" s="104"/>
      <c r="F38" s="88"/>
    </row>
    <row r="39" spans="1:6" x14ac:dyDescent="0.25">
      <c r="A39" s="88"/>
      <c r="B39" s="104"/>
      <c r="C39" s="104"/>
      <c r="D39" s="104"/>
      <c r="E39" s="104"/>
      <c r="F39" s="88"/>
    </row>
    <row r="40" spans="1:6" x14ac:dyDescent="0.25">
      <c r="C40" s="88"/>
      <c r="D40" s="88"/>
      <c r="E40" s="88"/>
      <c r="F40" s="88"/>
    </row>
  </sheetData>
  <mergeCells count="1">
    <mergeCell ref="A1:F1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G16" sqref="G16"/>
    </sheetView>
  </sheetViews>
  <sheetFormatPr defaultColWidth="9.109375" defaultRowHeight="13.2" x14ac:dyDescent="0.25"/>
  <cols>
    <col min="1" max="2" width="9.109375" style="83"/>
    <col min="3" max="3" width="13.6640625" style="83" customWidth="1"/>
    <col min="4" max="16384" width="9.109375" style="83"/>
  </cols>
  <sheetData>
    <row r="1" spans="1:11" ht="15.75" customHeight="1" x14ac:dyDescent="0.3">
      <c r="A1" s="88"/>
      <c r="B1" s="374" t="s">
        <v>152</v>
      </c>
      <c r="C1" s="374"/>
      <c r="D1" s="374"/>
      <c r="E1" s="374"/>
      <c r="F1" s="374"/>
      <c r="G1" s="374"/>
      <c r="H1" s="374"/>
      <c r="I1" s="125"/>
      <c r="J1" s="125"/>
      <c r="K1" s="125"/>
    </row>
    <row r="2" spans="1:11" ht="15.75" customHeight="1" x14ac:dyDescent="0.3">
      <c r="A2" s="88"/>
      <c r="B2" s="81"/>
      <c r="C2" s="81"/>
      <c r="D2" s="81"/>
      <c r="E2" s="81"/>
      <c r="F2" s="81"/>
      <c r="G2" s="81"/>
      <c r="H2" s="81"/>
      <c r="I2" s="125"/>
      <c r="J2" s="125"/>
      <c r="K2" s="125"/>
    </row>
    <row r="3" spans="1:11" x14ac:dyDescent="0.25">
      <c r="A3" s="88"/>
      <c r="B3" s="88"/>
      <c r="C3" s="88"/>
      <c r="D3" s="88"/>
      <c r="E3" s="88"/>
      <c r="F3" s="88"/>
      <c r="G3" s="88"/>
      <c r="H3" s="88"/>
      <c r="I3" s="88"/>
    </row>
    <row r="4" spans="1:11" x14ac:dyDescent="0.25">
      <c r="A4" s="88"/>
      <c r="B4" s="88"/>
      <c r="C4" s="93" t="s">
        <v>151</v>
      </c>
      <c r="D4" s="93"/>
      <c r="E4" s="93"/>
      <c r="F4" s="93"/>
      <c r="G4" s="93"/>
      <c r="H4" s="88"/>
      <c r="I4" s="88"/>
    </row>
    <row r="5" spans="1:11" x14ac:dyDescent="0.25">
      <c r="A5" s="88"/>
      <c r="B5" s="88"/>
      <c r="C5" s="104"/>
      <c r="D5" s="104"/>
      <c r="E5" s="104"/>
      <c r="F5" s="104"/>
      <c r="G5" s="104"/>
      <c r="H5" s="88"/>
      <c r="I5" s="88"/>
    </row>
    <row r="6" spans="1:11" x14ac:dyDescent="0.25">
      <c r="A6" s="88"/>
      <c r="B6" s="88"/>
      <c r="C6" s="104" t="s">
        <v>150</v>
      </c>
      <c r="D6" s="126"/>
      <c r="E6" s="126"/>
      <c r="F6" s="126"/>
      <c r="G6" s="104"/>
      <c r="H6" s="88"/>
      <c r="I6" s="88"/>
    </row>
    <row r="7" spans="1:11" ht="15.6" x14ac:dyDescent="0.25">
      <c r="A7" s="88"/>
      <c r="B7" s="88"/>
      <c r="C7" s="104" t="s">
        <v>149</v>
      </c>
      <c r="D7" s="126"/>
      <c r="E7" s="104" t="s">
        <v>137</v>
      </c>
      <c r="F7" s="104"/>
      <c r="G7" s="104"/>
      <c r="H7" s="88"/>
      <c r="I7" s="88"/>
    </row>
    <row r="8" spans="1:11" ht="15.6" x14ac:dyDescent="0.25">
      <c r="A8" s="88"/>
      <c r="B8" s="88"/>
      <c r="C8" s="104" t="s">
        <v>148</v>
      </c>
      <c r="D8" s="126"/>
      <c r="E8" s="104" t="s">
        <v>137</v>
      </c>
      <c r="F8" s="104"/>
      <c r="G8" s="104"/>
      <c r="H8" s="88"/>
      <c r="I8" s="88"/>
    </row>
    <row r="9" spans="1:11" x14ac:dyDescent="0.25">
      <c r="A9" s="88"/>
      <c r="B9" s="88"/>
      <c r="C9" s="104"/>
      <c r="D9" s="104"/>
      <c r="E9" s="104"/>
      <c r="F9" s="104"/>
      <c r="G9" s="104"/>
      <c r="H9" s="88"/>
      <c r="I9" s="88"/>
    </row>
    <row r="10" spans="1:11" x14ac:dyDescent="0.25">
      <c r="A10" s="88"/>
      <c r="B10" s="88"/>
      <c r="C10" s="130" t="s">
        <v>147</v>
      </c>
      <c r="D10" s="97" t="s">
        <v>146</v>
      </c>
      <c r="E10" s="97" t="s">
        <v>145</v>
      </c>
      <c r="F10" s="108" t="s">
        <v>144</v>
      </c>
      <c r="G10" s="104"/>
      <c r="H10" s="88"/>
      <c r="I10" s="88"/>
    </row>
    <row r="11" spans="1:11" ht="15.6" x14ac:dyDescent="0.25">
      <c r="A11" s="88"/>
      <c r="B11" s="88"/>
      <c r="C11" s="96"/>
      <c r="D11" s="96" t="s">
        <v>143</v>
      </c>
      <c r="E11" s="96"/>
      <c r="F11" s="96" t="s">
        <v>142</v>
      </c>
      <c r="G11" s="104"/>
      <c r="H11" s="88"/>
      <c r="I11" s="88"/>
    </row>
    <row r="12" spans="1:11" x14ac:dyDescent="0.25">
      <c r="A12" s="88"/>
      <c r="B12" s="88"/>
      <c r="C12" s="129">
        <v>1</v>
      </c>
      <c r="D12" s="126"/>
      <c r="E12" s="126"/>
      <c r="F12" s="126"/>
      <c r="G12" s="104"/>
      <c r="H12" s="88"/>
      <c r="I12" s="88"/>
    </row>
    <row r="13" spans="1:11" x14ac:dyDescent="0.25">
      <c r="A13" s="88"/>
      <c r="B13" s="88"/>
      <c r="C13" s="129">
        <v>2</v>
      </c>
      <c r="D13" s="126"/>
      <c r="E13" s="126"/>
      <c r="F13" s="126"/>
      <c r="G13" s="104"/>
      <c r="H13" s="88"/>
      <c r="I13" s="88"/>
    </row>
    <row r="14" spans="1:11" x14ac:dyDescent="0.25">
      <c r="A14" s="88"/>
      <c r="B14" s="88"/>
      <c r="C14" s="128" t="s">
        <v>51</v>
      </c>
      <c r="D14" s="126"/>
      <c r="E14" s="126"/>
      <c r="F14" s="126"/>
      <c r="G14" s="104"/>
      <c r="H14" s="88"/>
      <c r="I14" s="88"/>
    </row>
    <row r="15" spans="1:11" x14ac:dyDescent="0.25">
      <c r="A15" s="88"/>
      <c r="B15" s="88"/>
      <c r="C15" s="127" t="s">
        <v>121</v>
      </c>
      <c r="D15" s="90"/>
      <c r="E15" s="112" t="s">
        <v>53</v>
      </c>
      <c r="F15" s="112" t="s">
        <v>53</v>
      </c>
      <c r="G15" s="104"/>
      <c r="H15" s="88"/>
      <c r="I15" s="88"/>
    </row>
    <row r="16" spans="1:11" x14ac:dyDescent="0.25">
      <c r="A16" s="88"/>
      <c r="B16" s="88"/>
      <c r="C16" s="104"/>
      <c r="D16" s="104"/>
      <c r="E16" s="104"/>
      <c r="F16" s="104"/>
      <c r="G16" s="104"/>
      <c r="H16" s="88"/>
      <c r="I16" s="88"/>
    </row>
    <row r="17" spans="1:9" x14ac:dyDescent="0.25">
      <c r="A17" s="88"/>
      <c r="B17" s="88"/>
      <c r="C17" s="104" t="s">
        <v>141</v>
      </c>
      <c r="D17" s="104"/>
      <c r="E17" s="104"/>
      <c r="F17" s="104"/>
      <c r="G17" s="126"/>
      <c r="H17" s="88"/>
      <c r="I17" s="88"/>
    </row>
    <row r="18" spans="1:9" x14ac:dyDescent="0.25">
      <c r="A18" s="88"/>
      <c r="B18" s="88"/>
      <c r="C18" s="84" t="s">
        <v>140</v>
      </c>
      <c r="D18" s="84"/>
      <c r="E18" s="84"/>
      <c r="F18" s="84"/>
      <c r="G18" s="90"/>
      <c r="H18" s="88"/>
      <c r="I18" s="88"/>
    </row>
    <row r="19" spans="1:9" x14ac:dyDescent="0.25">
      <c r="A19" s="88"/>
      <c r="B19" s="88"/>
      <c r="C19" s="88"/>
      <c r="D19" s="88"/>
      <c r="E19" s="88"/>
      <c r="F19" s="88"/>
      <c r="G19" s="88"/>
      <c r="H19" s="88"/>
      <c r="I19" s="88"/>
    </row>
    <row r="20" spans="1:9" x14ac:dyDescent="0.25">
      <c r="A20" s="88"/>
      <c r="B20" s="88"/>
      <c r="C20" s="88"/>
      <c r="D20" s="88"/>
      <c r="E20" s="88"/>
      <c r="F20" s="88"/>
      <c r="G20" s="88"/>
      <c r="H20" s="88"/>
      <c r="I20" s="88"/>
    </row>
    <row r="21" spans="1:9" x14ac:dyDescent="0.25">
      <c r="A21" s="88"/>
      <c r="B21" s="88"/>
      <c r="C21" s="88"/>
      <c r="D21" s="88"/>
      <c r="E21" s="88"/>
      <c r="F21" s="88"/>
      <c r="G21" s="88"/>
      <c r="H21" s="88"/>
      <c r="I21" s="88"/>
    </row>
    <row r="22" spans="1:9" x14ac:dyDescent="0.25">
      <c r="A22" s="88"/>
      <c r="B22" s="88"/>
      <c r="C22" s="88"/>
      <c r="D22" s="88"/>
      <c r="E22" s="88"/>
      <c r="F22" s="88"/>
      <c r="G22" s="88"/>
      <c r="H22" s="88"/>
      <c r="I22" s="88"/>
    </row>
    <row r="23" spans="1:9" x14ac:dyDescent="0.25">
      <c r="A23" s="88"/>
      <c r="B23" s="88"/>
      <c r="C23" s="88"/>
      <c r="D23" s="88"/>
      <c r="E23" s="88"/>
      <c r="F23" s="88"/>
      <c r="G23" s="88"/>
      <c r="H23" s="88"/>
      <c r="I23" s="88"/>
    </row>
    <row r="24" spans="1:9" x14ac:dyDescent="0.25">
      <c r="A24" s="88"/>
      <c r="B24" s="88"/>
      <c r="C24" s="88"/>
      <c r="D24" s="88"/>
      <c r="E24" s="88"/>
      <c r="F24" s="88"/>
      <c r="G24" s="88"/>
      <c r="H24" s="88"/>
      <c r="I24" s="88"/>
    </row>
    <row r="25" spans="1:9" x14ac:dyDescent="0.25">
      <c r="A25" s="88"/>
      <c r="B25" s="88"/>
      <c r="C25" s="88"/>
      <c r="D25" s="88"/>
      <c r="E25" s="88"/>
      <c r="F25" s="88"/>
      <c r="G25" s="88"/>
      <c r="H25" s="88"/>
      <c r="I25" s="88"/>
    </row>
    <row r="26" spans="1:9" x14ac:dyDescent="0.25">
      <c r="A26" s="88"/>
      <c r="B26" s="88"/>
      <c r="C26" s="88"/>
      <c r="D26" s="88"/>
      <c r="E26" s="88"/>
      <c r="F26" s="88"/>
      <c r="G26" s="88"/>
      <c r="H26" s="88"/>
      <c r="I26" s="88"/>
    </row>
    <row r="27" spans="1:9" x14ac:dyDescent="0.25">
      <c r="A27" s="88"/>
      <c r="B27" s="88"/>
      <c r="C27" s="88"/>
      <c r="D27" s="88"/>
      <c r="E27" s="88"/>
      <c r="F27" s="88"/>
      <c r="G27" s="88"/>
      <c r="H27" s="88"/>
      <c r="I27" s="88"/>
    </row>
    <row r="28" spans="1:9" x14ac:dyDescent="0.25">
      <c r="A28" s="88"/>
      <c r="B28" s="88"/>
      <c r="C28" s="88"/>
      <c r="D28" s="88"/>
      <c r="E28" s="88"/>
      <c r="F28" s="88"/>
      <c r="G28" s="88"/>
      <c r="H28" s="88"/>
      <c r="I28" s="88"/>
    </row>
    <row r="29" spans="1:9" x14ac:dyDescent="0.25">
      <c r="A29" s="88"/>
      <c r="B29" s="88"/>
      <c r="C29" s="88"/>
      <c r="D29" s="88"/>
      <c r="E29" s="88"/>
      <c r="F29" s="88"/>
      <c r="G29" s="88"/>
      <c r="H29" s="88"/>
      <c r="I29" s="88"/>
    </row>
    <row r="30" spans="1:9" x14ac:dyDescent="0.25">
      <c r="A30" s="88"/>
      <c r="B30" s="88"/>
      <c r="C30" s="88"/>
      <c r="D30" s="88"/>
      <c r="E30" s="88"/>
      <c r="F30" s="88"/>
      <c r="G30" s="88"/>
      <c r="H30" s="88"/>
      <c r="I30" s="88"/>
    </row>
    <row r="31" spans="1:9" x14ac:dyDescent="0.25">
      <c r="A31" s="88"/>
      <c r="B31" s="88"/>
      <c r="C31" s="88"/>
      <c r="D31" s="88"/>
      <c r="E31" s="88"/>
      <c r="F31" s="88"/>
      <c r="G31" s="88"/>
      <c r="H31" s="88"/>
      <c r="I31" s="88"/>
    </row>
    <row r="32" spans="1:9" x14ac:dyDescent="0.25">
      <c r="A32" s="88"/>
      <c r="B32" s="88"/>
      <c r="C32" s="88"/>
      <c r="D32" s="88"/>
      <c r="E32" s="88"/>
      <c r="F32" s="88"/>
      <c r="G32" s="88"/>
      <c r="H32" s="88"/>
      <c r="I32" s="88"/>
    </row>
  </sheetData>
  <mergeCells count="1">
    <mergeCell ref="B1:H1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="130" zoomScaleNormal="130" workbookViewId="0"/>
  </sheetViews>
  <sheetFormatPr defaultRowHeight="13.2" x14ac:dyDescent="0.25"/>
  <cols>
    <col min="1" max="1" width="27.109375" customWidth="1"/>
    <col min="2" max="2" width="25.109375" customWidth="1"/>
  </cols>
  <sheetData>
    <row r="1" spans="1:12" ht="14.4" x14ac:dyDescent="0.3">
      <c r="A1" s="198" t="s">
        <v>259</v>
      </c>
      <c r="B1" s="197"/>
      <c r="C1" s="197"/>
      <c r="D1" s="197"/>
      <c r="E1" s="197"/>
      <c r="F1" s="197"/>
      <c r="G1" s="197"/>
      <c r="H1" s="206"/>
      <c r="I1" s="206"/>
      <c r="J1" s="206"/>
      <c r="K1" s="206"/>
      <c r="L1" s="206"/>
    </row>
    <row r="2" spans="1:12" ht="58.8" x14ac:dyDescent="0.35">
      <c r="A2" s="202" t="s">
        <v>260</v>
      </c>
      <c r="B2" s="202" t="s">
        <v>261</v>
      </c>
      <c r="C2" s="202" t="s">
        <v>262</v>
      </c>
      <c r="D2" s="243" t="s">
        <v>263</v>
      </c>
      <c r="E2" s="244" t="s">
        <v>264</v>
      </c>
      <c r="F2" s="203" t="s">
        <v>52</v>
      </c>
      <c r="G2" s="204" t="s">
        <v>265</v>
      </c>
      <c r="H2" s="243" t="s">
        <v>145</v>
      </c>
      <c r="I2" s="245" t="s">
        <v>266</v>
      </c>
      <c r="J2" s="236"/>
      <c r="K2" s="236"/>
      <c r="L2" s="236"/>
    </row>
    <row r="3" spans="1:12" ht="13.8" x14ac:dyDescent="0.25">
      <c r="A3" s="203" t="s">
        <v>267</v>
      </c>
      <c r="B3" s="193">
        <f>'LISA 1'!D24</f>
        <v>0</v>
      </c>
      <c r="C3" s="246">
        <v>0.8</v>
      </c>
      <c r="D3" s="243">
        <v>0.9</v>
      </c>
      <c r="E3" s="246">
        <v>0.95</v>
      </c>
      <c r="F3" s="246">
        <v>0.5</v>
      </c>
      <c r="G3" s="247">
        <f>B3*C3*D3*E3*F3</f>
        <v>0</v>
      </c>
      <c r="H3" s="248" t="s">
        <v>268</v>
      </c>
      <c r="I3" s="243">
        <v>28.1</v>
      </c>
      <c r="J3" s="207"/>
      <c r="K3" s="207"/>
      <c r="L3" s="207"/>
    </row>
    <row r="4" spans="1:12" ht="13.8" x14ac:dyDescent="0.25">
      <c r="A4" s="203" t="s">
        <v>269</v>
      </c>
      <c r="B4" s="193"/>
      <c r="C4" s="246">
        <v>0.8</v>
      </c>
      <c r="D4" s="243">
        <v>0.9</v>
      </c>
      <c r="E4" s="246">
        <v>0.95</v>
      </c>
      <c r="F4" s="246">
        <v>0.5</v>
      </c>
      <c r="G4" s="247">
        <f t="shared" ref="G4:G18" si="0">B4*C4*D4*E4*F4</f>
        <v>0</v>
      </c>
      <c r="H4" s="248" t="s">
        <v>270</v>
      </c>
      <c r="I4" s="243">
        <v>32</v>
      </c>
      <c r="J4" s="207"/>
      <c r="K4" s="207"/>
      <c r="L4" s="207"/>
    </row>
    <row r="5" spans="1:12" ht="13.8" x14ac:dyDescent="0.25">
      <c r="A5" s="203" t="s">
        <v>271</v>
      </c>
      <c r="B5" s="196"/>
      <c r="C5" s="246">
        <v>0.8</v>
      </c>
      <c r="D5" s="243">
        <v>0.9</v>
      </c>
      <c r="E5" s="246">
        <v>0.95</v>
      </c>
      <c r="F5" s="246">
        <v>0.5</v>
      </c>
      <c r="G5" s="247">
        <f t="shared" si="0"/>
        <v>0</v>
      </c>
      <c r="H5" s="248" t="s">
        <v>272</v>
      </c>
      <c r="I5" s="243">
        <v>42.7</v>
      </c>
      <c r="J5" s="207"/>
      <c r="K5" s="207"/>
      <c r="L5" s="207"/>
    </row>
    <row r="6" spans="1:12" ht="13.8" x14ac:dyDescent="0.25">
      <c r="A6" s="203" t="s">
        <v>273</v>
      </c>
      <c r="B6" s="193"/>
      <c r="C6" s="246">
        <v>0.8</v>
      </c>
      <c r="D6" s="243">
        <v>0.9</v>
      </c>
      <c r="E6" s="246">
        <v>0.95</v>
      </c>
      <c r="F6" s="246">
        <v>0.5</v>
      </c>
      <c r="G6" s="247">
        <f t="shared" si="0"/>
        <v>0</v>
      </c>
      <c r="H6" s="248" t="s">
        <v>274</v>
      </c>
      <c r="I6" s="243">
        <v>57.9</v>
      </c>
      <c r="J6" s="207"/>
      <c r="K6" s="207"/>
      <c r="L6" s="207"/>
    </row>
    <row r="7" spans="1:12" ht="13.8" x14ac:dyDescent="0.25">
      <c r="A7" s="249" t="s">
        <v>275</v>
      </c>
      <c r="B7" s="194">
        <f>'LISA 1'!D23</f>
        <v>2.89</v>
      </c>
      <c r="C7" s="250">
        <v>0.8</v>
      </c>
      <c r="D7" s="243">
        <v>0.9</v>
      </c>
      <c r="E7" s="246">
        <v>0.95</v>
      </c>
      <c r="F7" s="246">
        <v>0.5</v>
      </c>
      <c r="G7" s="247">
        <f t="shared" si="0"/>
        <v>0.98838000000000015</v>
      </c>
      <c r="H7" s="248" t="s">
        <v>276</v>
      </c>
      <c r="I7" s="243">
        <v>64.400000000000006</v>
      </c>
      <c r="J7" s="207"/>
      <c r="K7" s="207"/>
      <c r="L7" s="207"/>
    </row>
    <row r="8" spans="1:12" ht="13.8" x14ac:dyDescent="0.25">
      <c r="A8" s="203" t="s">
        <v>277</v>
      </c>
      <c r="B8" s="193"/>
      <c r="C8" s="246">
        <v>0.8</v>
      </c>
      <c r="D8" s="243">
        <v>0.9</v>
      </c>
      <c r="E8" s="246">
        <v>0.95</v>
      </c>
      <c r="F8" s="246">
        <v>0.5</v>
      </c>
      <c r="G8" s="247">
        <f t="shared" si="0"/>
        <v>0</v>
      </c>
      <c r="H8" s="248" t="s">
        <v>278</v>
      </c>
      <c r="I8" s="243">
        <v>57.6</v>
      </c>
      <c r="J8" s="207"/>
      <c r="K8" s="207"/>
      <c r="L8" s="207"/>
    </row>
    <row r="9" spans="1:12" ht="13.8" x14ac:dyDescent="0.25">
      <c r="A9" s="203" t="s">
        <v>279</v>
      </c>
      <c r="B9" s="193"/>
      <c r="C9" s="246">
        <v>0.8</v>
      </c>
      <c r="D9" s="243">
        <v>0.9</v>
      </c>
      <c r="E9" s="246">
        <v>0.95</v>
      </c>
      <c r="F9" s="246">
        <v>0.5</v>
      </c>
      <c r="G9" s="247">
        <f t="shared" si="0"/>
        <v>0</v>
      </c>
      <c r="H9" s="248" t="s">
        <v>280</v>
      </c>
      <c r="I9" s="243">
        <v>42.6</v>
      </c>
      <c r="J9" s="207"/>
      <c r="K9" s="207"/>
      <c r="L9" s="207"/>
    </row>
    <row r="10" spans="1:12" ht="13.8" x14ac:dyDescent="0.25">
      <c r="A10" s="203" t="s">
        <v>281</v>
      </c>
      <c r="B10" s="193"/>
      <c r="C10" s="246">
        <v>0.8</v>
      </c>
      <c r="D10" s="243">
        <v>0.9</v>
      </c>
      <c r="E10" s="246">
        <v>0.95</v>
      </c>
      <c r="F10" s="246">
        <v>0.5</v>
      </c>
      <c r="G10" s="247">
        <f t="shared" si="0"/>
        <v>0</v>
      </c>
      <c r="H10" s="248" t="s">
        <v>282</v>
      </c>
      <c r="I10" s="243">
        <v>31.7</v>
      </c>
      <c r="J10" s="207"/>
      <c r="K10" s="207"/>
      <c r="L10" s="207"/>
    </row>
    <row r="11" spans="1:12" ht="13.8" x14ac:dyDescent="0.25">
      <c r="A11" s="203" t="s">
        <v>283</v>
      </c>
      <c r="B11" s="192">
        <f>'LISA 1'!D21</f>
        <v>16.8</v>
      </c>
      <c r="C11" s="246">
        <v>0.8</v>
      </c>
      <c r="D11" s="243">
        <v>0.9</v>
      </c>
      <c r="E11" s="246">
        <v>0.95</v>
      </c>
      <c r="F11" s="246">
        <v>0.5</v>
      </c>
      <c r="G11" s="247">
        <f t="shared" si="0"/>
        <v>5.7456000000000005</v>
      </c>
      <c r="H11" s="248" t="s">
        <v>284</v>
      </c>
      <c r="I11" s="243">
        <v>60.1</v>
      </c>
      <c r="J11" s="207"/>
      <c r="K11" s="207"/>
      <c r="L11" s="207"/>
    </row>
    <row r="12" spans="1:12" ht="13.8" x14ac:dyDescent="0.25">
      <c r="A12" s="203" t="s">
        <v>285</v>
      </c>
      <c r="B12" s="192"/>
      <c r="C12" s="246">
        <v>0.8</v>
      </c>
      <c r="D12" s="243">
        <v>0.9</v>
      </c>
      <c r="E12" s="246">
        <v>0.95</v>
      </c>
      <c r="F12" s="246">
        <v>0.5</v>
      </c>
      <c r="G12" s="247">
        <f t="shared" si="0"/>
        <v>0</v>
      </c>
      <c r="H12" s="251"/>
      <c r="I12" s="252"/>
      <c r="J12" s="207"/>
      <c r="K12" s="207"/>
      <c r="L12" s="207"/>
    </row>
    <row r="13" spans="1:12" ht="13.8" x14ac:dyDescent="0.25">
      <c r="A13" s="203" t="s">
        <v>286</v>
      </c>
      <c r="B13" s="196"/>
      <c r="C13" s="246">
        <v>0.8</v>
      </c>
      <c r="D13" s="243">
        <v>0.9</v>
      </c>
      <c r="E13" s="246">
        <v>0.95</v>
      </c>
      <c r="F13" s="246">
        <v>0.5</v>
      </c>
      <c r="G13" s="247">
        <f t="shared" si="0"/>
        <v>0</v>
      </c>
      <c r="H13" s="251"/>
      <c r="I13" s="252"/>
      <c r="J13" s="207"/>
      <c r="K13" s="207"/>
      <c r="L13" s="207"/>
    </row>
    <row r="14" spans="1:12" ht="13.8" x14ac:dyDescent="0.25">
      <c r="A14" s="203" t="s">
        <v>287</v>
      </c>
      <c r="B14" s="192"/>
      <c r="C14" s="246">
        <v>0.8</v>
      </c>
      <c r="D14" s="243">
        <v>0.9</v>
      </c>
      <c r="E14" s="246">
        <v>0.95</v>
      </c>
      <c r="F14" s="246">
        <v>0.5</v>
      </c>
      <c r="G14" s="247">
        <f t="shared" si="0"/>
        <v>0</v>
      </c>
      <c r="H14" s="251"/>
      <c r="I14" s="252"/>
      <c r="J14" s="207"/>
      <c r="K14" s="207"/>
      <c r="L14" s="207"/>
    </row>
    <row r="15" spans="1:12" ht="13.8" x14ac:dyDescent="0.25">
      <c r="A15" s="203" t="s">
        <v>288</v>
      </c>
      <c r="B15" s="195">
        <f>'LISA 1'!D22</f>
        <v>6.96</v>
      </c>
      <c r="C15" s="246">
        <v>0.8</v>
      </c>
      <c r="D15" s="243">
        <v>0.9</v>
      </c>
      <c r="E15" s="246">
        <v>0.95</v>
      </c>
      <c r="F15" s="246">
        <v>0.5</v>
      </c>
      <c r="G15" s="247">
        <f t="shared" si="0"/>
        <v>2.3803200000000002</v>
      </c>
      <c r="H15" s="251"/>
      <c r="I15" s="252"/>
      <c r="J15" s="207"/>
      <c r="K15" s="207"/>
      <c r="L15" s="207"/>
    </row>
    <row r="16" spans="1:12" ht="13.8" x14ac:dyDescent="0.25">
      <c r="A16" s="203" t="s">
        <v>289</v>
      </c>
      <c r="B16" s="192"/>
      <c r="C16" s="246">
        <v>0.8</v>
      </c>
      <c r="D16" s="243">
        <v>0.9</v>
      </c>
      <c r="E16" s="246">
        <v>0.95</v>
      </c>
      <c r="F16" s="246">
        <v>0.5</v>
      </c>
      <c r="G16" s="247">
        <f t="shared" si="0"/>
        <v>0</v>
      </c>
      <c r="H16" s="251"/>
      <c r="I16" s="252"/>
      <c r="J16" s="207"/>
      <c r="K16" s="207"/>
      <c r="L16" s="207"/>
    </row>
    <row r="17" spans="1:12" ht="13.8" x14ac:dyDescent="0.25">
      <c r="A17" s="203" t="s">
        <v>290</v>
      </c>
      <c r="B17" s="192"/>
      <c r="C17" s="246">
        <v>0.8</v>
      </c>
      <c r="D17" s="243">
        <v>0.9</v>
      </c>
      <c r="E17" s="246">
        <v>0.95</v>
      </c>
      <c r="F17" s="246">
        <v>0.5</v>
      </c>
      <c r="G17" s="247">
        <f t="shared" si="0"/>
        <v>0</v>
      </c>
      <c r="H17" s="251"/>
      <c r="I17" s="252"/>
      <c r="J17" s="207"/>
      <c r="K17" s="207"/>
      <c r="L17" s="207"/>
    </row>
    <row r="18" spans="1:12" ht="13.8" x14ac:dyDescent="0.25">
      <c r="A18" s="203" t="s">
        <v>291</v>
      </c>
      <c r="B18" s="192"/>
      <c r="C18" s="246">
        <v>0.8</v>
      </c>
      <c r="D18" s="243">
        <v>0.9</v>
      </c>
      <c r="E18" s="246">
        <v>0.95</v>
      </c>
      <c r="F18" s="246">
        <v>0.5</v>
      </c>
      <c r="G18" s="247">
        <f t="shared" si="0"/>
        <v>0</v>
      </c>
      <c r="H18" s="251"/>
      <c r="I18" s="252"/>
      <c r="J18" s="207"/>
      <c r="K18" s="207"/>
      <c r="L18" s="207"/>
    </row>
    <row r="19" spans="1:12" ht="14.4" x14ac:dyDescent="0.3">
      <c r="A19" s="211"/>
      <c r="B19" s="212"/>
      <c r="C19" s="213"/>
      <c r="D19" s="197"/>
      <c r="E19" s="213"/>
      <c r="F19" s="213"/>
      <c r="G19" s="213"/>
      <c r="H19" s="210"/>
      <c r="I19" s="207"/>
      <c r="J19" s="207"/>
      <c r="K19" s="207"/>
      <c r="L19" s="207"/>
    </row>
    <row r="20" spans="1:12" ht="13.8" x14ac:dyDescent="0.25">
      <c r="A20" s="211" t="s">
        <v>292</v>
      </c>
      <c r="B20" s="253" t="s">
        <v>293</v>
      </c>
      <c r="C20" s="253" t="s">
        <v>294</v>
      </c>
      <c r="D20" s="253" t="s">
        <v>295</v>
      </c>
      <c r="E20" s="253" t="s">
        <v>296</v>
      </c>
      <c r="F20" s="254" t="s">
        <v>297</v>
      </c>
      <c r="G20" s="254" t="s">
        <v>298</v>
      </c>
      <c r="H20" s="254" t="s">
        <v>299</v>
      </c>
      <c r="I20" s="211"/>
      <c r="J20" s="214"/>
      <c r="K20" s="211"/>
      <c r="L20" s="211"/>
    </row>
    <row r="21" spans="1:12" ht="13.8" x14ac:dyDescent="0.25">
      <c r="A21" s="239" t="s">
        <v>52</v>
      </c>
      <c r="B21" s="255">
        <v>0.75</v>
      </c>
      <c r="C21" s="255">
        <v>0.65</v>
      </c>
      <c r="D21" s="255">
        <v>0.6</v>
      </c>
      <c r="E21" s="255">
        <v>0.46</v>
      </c>
      <c r="F21" s="255">
        <v>0.55000000000000004</v>
      </c>
      <c r="G21" s="255">
        <v>0.5</v>
      </c>
      <c r="H21" s="255">
        <v>0.4</v>
      </c>
      <c r="I21" s="211"/>
      <c r="J21" s="214"/>
      <c r="K21" s="211"/>
      <c r="L21" s="211"/>
    </row>
    <row r="22" spans="1:12" ht="16.2" x14ac:dyDescent="0.35">
      <c r="A22" s="239" t="s">
        <v>300</v>
      </c>
      <c r="B22" s="255">
        <v>0.8</v>
      </c>
      <c r="C22" s="254" t="s">
        <v>301</v>
      </c>
      <c r="D22" s="255">
        <v>0.9</v>
      </c>
      <c r="E22" s="256" t="s">
        <v>263</v>
      </c>
      <c r="F22" s="254">
        <v>0.9</v>
      </c>
      <c r="G22" s="256" t="s">
        <v>264</v>
      </c>
      <c r="H22" s="254">
        <v>0.75</v>
      </c>
      <c r="I22" s="211"/>
      <c r="J22" s="211"/>
      <c r="K22" s="211"/>
      <c r="L22" s="211"/>
    </row>
    <row r="23" spans="1:12" ht="16.2" x14ac:dyDescent="0.35">
      <c r="A23" s="199" t="s">
        <v>300</v>
      </c>
      <c r="B23" s="215" t="s">
        <v>302</v>
      </c>
      <c r="C23" s="197"/>
      <c r="D23" s="211"/>
      <c r="E23" s="211"/>
      <c r="F23" s="211"/>
      <c r="G23" s="211"/>
      <c r="H23" s="211"/>
      <c r="I23" s="216"/>
      <c r="J23" s="211"/>
      <c r="K23" s="211"/>
      <c r="L23" s="211"/>
    </row>
    <row r="24" spans="1:12" ht="16.2" x14ac:dyDescent="0.35">
      <c r="A24" s="199" t="s">
        <v>263</v>
      </c>
      <c r="B24" s="205" t="s">
        <v>303</v>
      </c>
      <c r="C24" s="197"/>
      <c r="D24" s="217"/>
      <c r="E24" s="217"/>
      <c r="F24" s="217"/>
      <c r="G24" s="217"/>
      <c r="H24" s="217"/>
      <c r="I24" s="217"/>
      <c r="J24" s="217"/>
      <c r="K24" s="217"/>
      <c r="L24" s="217"/>
    </row>
    <row r="25" spans="1:12" ht="14.4" x14ac:dyDescent="0.3">
      <c r="A25" s="199" t="s">
        <v>264</v>
      </c>
      <c r="B25" s="215" t="s">
        <v>304</v>
      </c>
      <c r="C25" s="197"/>
      <c r="D25" s="217"/>
      <c r="E25" s="217"/>
      <c r="F25" s="217"/>
      <c r="G25" s="217"/>
      <c r="H25" s="217"/>
      <c r="I25" s="217"/>
      <c r="J25" s="217"/>
      <c r="K25" s="217"/>
      <c r="L25" s="217"/>
    </row>
    <row r="26" spans="1:12" ht="14.4" x14ac:dyDescent="0.3">
      <c r="A26" s="218" t="s">
        <v>305</v>
      </c>
      <c r="B26" s="219">
        <f>G3*I3+G5*I4+G7*I5+G9*I6+G11*I7+G13*I8+G15*I9+G17*I10</f>
        <v>513.62209800000005</v>
      </c>
      <c r="C26" s="220" t="s">
        <v>251</v>
      </c>
      <c r="D26" s="314">
        <f>B26/'LISA 3'!D7</f>
        <v>4.0284086117647062</v>
      </c>
      <c r="E26" s="315" t="s">
        <v>358</v>
      </c>
      <c r="F26" s="211"/>
      <c r="G26" s="211"/>
      <c r="H26" s="208"/>
      <c r="I26" s="211"/>
      <c r="J26" s="211"/>
      <c r="K26" s="211"/>
      <c r="L26" s="217"/>
    </row>
    <row r="27" spans="1:12" ht="13.8" x14ac:dyDescent="0.25">
      <c r="A27" s="237" t="s">
        <v>306</v>
      </c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7"/>
    </row>
    <row r="28" spans="1:12" ht="16.2" x14ac:dyDescent="0.25">
      <c r="A28" s="414" t="s">
        <v>307</v>
      </c>
      <c r="B28" s="424" t="s">
        <v>308</v>
      </c>
      <c r="C28" s="422" t="s">
        <v>159</v>
      </c>
      <c r="D28" s="423"/>
      <c r="E28" s="191" t="s">
        <v>309</v>
      </c>
      <c r="F28" s="191" t="s">
        <v>95</v>
      </c>
      <c r="G28" s="191" t="s">
        <v>94</v>
      </c>
      <c r="H28" s="191" t="s">
        <v>310</v>
      </c>
      <c r="I28" s="416" t="s">
        <v>311</v>
      </c>
      <c r="J28" s="417"/>
      <c r="K28" s="418"/>
      <c r="L28" s="217"/>
    </row>
    <row r="29" spans="1:12" ht="16.2" x14ac:dyDescent="0.25">
      <c r="A29" s="415"/>
      <c r="B29" s="424"/>
      <c r="C29" s="191" t="s">
        <v>312</v>
      </c>
      <c r="D29" s="191" t="s">
        <v>313</v>
      </c>
      <c r="E29" s="191" t="s">
        <v>314</v>
      </c>
      <c r="F29" s="191" t="s">
        <v>315</v>
      </c>
      <c r="G29" s="191" t="s">
        <v>315</v>
      </c>
      <c r="H29" s="191" t="s">
        <v>315</v>
      </c>
      <c r="I29" s="419"/>
      <c r="J29" s="420"/>
      <c r="K29" s="421"/>
      <c r="L29" s="217"/>
    </row>
    <row r="30" spans="1:12" ht="16.2" x14ac:dyDescent="0.25">
      <c r="A30" s="221" t="s">
        <v>316</v>
      </c>
      <c r="B30" s="221" t="s">
        <v>317</v>
      </c>
      <c r="C30" s="222">
        <v>24</v>
      </c>
      <c r="D30" s="222">
        <v>7</v>
      </c>
      <c r="E30" s="222">
        <v>0.6</v>
      </c>
      <c r="F30" s="222" t="s">
        <v>318</v>
      </c>
      <c r="G30" s="222" t="s">
        <v>319</v>
      </c>
      <c r="H30" s="222">
        <v>2</v>
      </c>
      <c r="I30" s="425" t="s">
        <v>320</v>
      </c>
      <c r="J30" s="426"/>
      <c r="K30" s="427"/>
      <c r="L30" s="217"/>
    </row>
    <row r="31" spans="1:12" ht="16.2" x14ac:dyDescent="0.25">
      <c r="A31" s="223" t="s">
        <v>321</v>
      </c>
      <c r="B31" s="223" t="s">
        <v>317</v>
      </c>
      <c r="C31" s="224">
        <v>24</v>
      </c>
      <c r="D31" s="224">
        <v>7</v>
      </c>
      <c r="E31" s="224" t="s">
        <v>322</v>
      </c>
      <c r="F31" s="224" t="s">
        <v>318</v>
      </c>
      <c r="G31" s="224" t="s">
        <v>323</v>
      </c>
      <c r="H31" s="224">
        <v>3</v>
      </c>
      <c r="I31" s="428" t="s">
        <v>320</v>
      </c>
      <c r="J31" s="429"/>
      <c r="K31" s="430"/>
      <c r="L31" s="217"/>
    </row>
    <row r="32" spans="1:12" ht="13.8" x14ac:dyDescent="0.25">
      <c r="A32" s="240" t="s">
        <v>324</v>
      </c>
      <c r="B32" s="241"/>
      <c r="C32" s="242">
        <v>24</v>
      </c>
      <c r="D32" s="242">
        <v>7</v>
      </c>
      <c r="E32" s="242">
        <v>0.6</v>
      </c>
      <c r="F32" s="242">
        <v>8</v>
      </c>
      <c r="G32" s="190">
        <v>2.4</v>
      </c>
      <c r="H32" s="242">
        <v>2</v>
      </c>
      <c r="I32" s="413"/>
      <c r="J32" s="413"/>
      <c r="K32" s="413"/>
      <c r="L32" s="211"/>
    </row>
    <row r="33" spans="1:14" ht="13.8" x14ac:dyDescent="0.25">
      <c r="A33" s="227"/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11"/>
    </row>
    <row r="34" spans="1:14" ht="14.4" thickBot="1" x14ac:dyDescent="0.3">
      <c r="A34" s="238" t="s">
        <v>325</v>
      </c>
      <c r="B34" s="225"/>
      <c r="C34" s="225"/>
      <c r="D34" s="225"/>
      <c r="E34" s="225"/>
      <c r="F34" s="225"/>
      <c r="G34" s="225"/>
      <c r="H34" s="225"/>
      <c r="I34" s="226"/>
      <c r="J34" s="225"/>
      <c r="K34" s="225"/>
      <c r="L34" s="211"/>
    </row>
    <row r="35" spans="1:14" ht="17.399999999999999" thickBot="1" x14ac:dyDescent="0.35">
      <c r="A35" s="228" t="s">
        <v>326</v>
      </c>
      <c r="B35" s="229">
        <f>F32*0.1+G32*E32+H32*E32</f>
        <v>3.4400000000000004</v>
      </c>
      <c r="C35" s="230" t="s">
        <v>315</v>
      </c>
      <c r="D35" s="212" t="s">
        <v>327</v>
      </c>
      <c r="E35" s="212"/>
      <c r="F35" s="197"/>
      <c r="G35" s="225"/>
      <c r="H35" s="231"/>
      <c r="I35" s="225"/>
      <c r="J35" s="225"/>
      <c r="K35" s="225"/>
      <c r="L35" s="211"/>
    </row>
    <row r="36" spans="1:14" ht="16.2" x14ac:dyDescent="0.25">
      <c r="A36" s="200" t="s">
        <v>328</v>
      </c>
      <c r="B36" s="232">
        <f>'LISA 3'!D8</f>
        <v>127.5</v>
      </c>
      <c r="C36" s="200" t="s">
        <v>329</v>
      </c>
      <c r="D36" s="212" t="s">
        <v>330</v>
      </c>
      <c r="E36" s="212"/>
      <c r="F36" s="212"/>
      <c r="G36" s="225"/>
      <c r="H36" s="225"/>
      <c r="I36" s="225"/>
      <c r="J36" s="225"/>
      <c r="K36" s="225"/>
      <c r="L36" s="211"/>
    </row>
    <row r="37" spans="1:14" ht="13.8" x14ac:dyDescent="0.25">
      <c r="A37" s="200" t="s">
        <v>331</v>
      </c>
      <c r="B37" s="232">
        <f>B35*B36</f>
        <v>438.6</v>
      </c>
      <c r="C37" s="200" t="s">
        <v>251</v>
      </c>
      <c r="D37" s="212" t="s">
        <v>332</v>
      </c>
      <c r="E37" s="212"/>
      <c r="F37" s="212"/>
      <c r="G37" s="225"/>
      <c r="H37" s="225"/>
      <c r="I37" s="225"/>
      <c r="J37" s="225"/>
      <c r="K37" s="225"/>
      <c r="L37" s="211"/>
    </row>
    <row r="38" spans="1:14" ht="13.8" x14ac:dyDescent="0.25">
      <c r="A38" s="233" t="s">
        <v>333</v>
      </c>
      <c r="B38" s="234">
        <f>B26</f>
        <v>513.62209800000005</v>
      </c>
      <c r="C38" s="233" t="s">
        <v>251</v>
      </c>
      <c r="D38" s="217" t="s">
        <v>334</v>
      </c>
      <c r="E38" s="217"/>
      <c r="F38" s="217"/>
      <c r="G38" s="217"/>
      <c r="H38" s="217"/>
      <c r="I38" s="217"/>
      <c r="J38" s="217"/>
      <c r="K38" s="217"/>
      <c r="L38" s="217"/>
      <c r="N38">
        <f>(N39+0.8)*8760/1000</f>
        <v>25.028571428571436</v>
      </c>
    </row>
    <row r="39" spans="1:14" ht="13.8" x14ac:dyDescent="0.25">
      <c r="A39" s="209" t="s">
        <v>335</v>
      </c>
      <c r="B39" s="235">
        <f>B37+B38</f>
        <v>952.22209800000007</v>
      </c>
      <c r="C39" s="209" t="s">
        <v>251</v>
      </c>
      <c r="D39" s="211" t="s">
        <v>336</v>
      </c>
      <c r="E39" s="208"/>
      <c r="F39" s="211"/>
      <c r="G39" s="211"/>
      <c r="H39" s="211"/>
      <c r="I39" s="211"/>
      <c r="J39" s="211"/>
      <c r="K39" s="211"/>
      <c r="L39" s="211"/>
      <c r="N39">
        <f>2.4/0.7*0.6</f>
        <v>2.0571428571428574</v>
      </c>
    </row>
    <row r="40" spans="1:14" ht="28.2" x14ac:dyDescent="0.3">
      <c r="A40" s="201" t="s">
        <v>337</v>
      </c>
      <c r="B40" s="200">
        <v>0.7</v>
      </c>
      <c r="C40" s="200"/>
      <c r="D40" s="205" t="s">
        <v>338</v>
      </c>
      <c r="E40" s="197"/>
      <c r="F40" s="197"/>
      <c r="G40" s="197"/>
      <c r="H40" s="197"/>
      <c r="I40" s="197"/>
      <c r="J40" s="197"/>
      <c r="K40" s="197"/>
      <c r="L40" s="197"/>
    </row>
    <row r="41" spans="1:14" ht="14.4" x14ac:dyDescent="0.3">
      <c r="A41" s="200" t="s">
        <v>339</v>
      </c>
      <c r="B41" s="219">
        <f>B39*B40</f>
        <v>666.55546860000004</v>
      </c>
      <c r="C41" s="200" t="s">
        <v>251</v>
      </c>
      <c r="D41" s="197"/>
      <c r="E41" s="197"/>
      <c r="F41" s="197"/>
      <c r="G41" s="197"/>
      <c r="H41" s="197"/>
      <c r="I41" s="197"/>
      <c r="J41" s="197"/>
      <c r="K41" s="197"/>
      <c r="L41" s="197"/>
    </row>
    <row r="44" spans="1:14" x14ac:dyDescent="0.25">
      <c r="A44" t="s">
        <v>357</v>
      </c>
      <c r="B44" s="313">
        <f>B26*8760/1000</f>
        <v>4499.3295784800002</v>
      </c>
      <c r="C44" t="s">
        <v>99</v>
      </c>
    </row>
  </sheetData>
  <mergeCells count="7">
    <mergeCell ref="I32:K32"/>
    <mergeCell ref="A28:A29"/>
    <mergeCell ref="I28:K29"/>
    <mergeCell ref="C28:D28"/>
    <mergeCell ref="B28:B29"/>
    <mergeCell ref="I30:K30"/>
    <mergeCell ref="I31:K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C1" zoomScale="140" zoomScaleNormal="140" workbookViewId="0">
      <selection activeCell="P15" sqref="P15"/>
    </sheetView>
  </sheetViews>
  <sheetFormatPr defaultRowHeight="13.2" x14ac:dyDescent="0.25"/>
  <cols>
    <col min="15" max="15" width="27.33203125" customWidth="1"/>
  </cols>
  <sheetData>
    <row r="1" spans="1:16" x14ac:dyDescent="0.25">
      <c r="A1" s="257" t="s">
        <v>340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6" ht="15.6" x14ac:dyDescent="0.35">
      <c r="A2" s="258" t="s">
        <v>341</v>
      </c>
      <c r="B2" s="259" t="s">
        <v>342</v>
      </c>
      <c r="C2" s="259" t="s">
        <v>343</v>
      </c>
      <c r="D2" s="259" t="s">
        <v>344</v>
      </c>
      <c r="E2" s="259" t="s">
        <v>345</v>
      </c>
      <c r="F2" s="259" t="s">
        <v>346</v>
      </c>
      <c r="G2" s="259" t="s">
        <v>347</v>
      </c>
      <c r="H2" s="259" t="s">
        <v>348</v>
      </c>
      <c r="I2" s="259" t="s">
        <v>349</v>
      </c>
      <c r="J2" s="259" t="s">
        <v>350</v>
      </c>
      <c r="K2" s="259" t="s">
        <v>351</v>
      </c>
      <c r="L2" s="259" t="s">
        <v>352</v>
      </c>
      <c r="M2" s="259" t="s">
        <v>353</v>
      </c>
      <c r="N2" s="260" t="s">
        <v>354</v>
      </c>
      <c r="O2" s="261" t="s">
        <v>355</v>
      </c>
    </row>
    <row r="3" spans="1:16" x14ac:dyDescent="0.25">
      <c r="A3" s="258">
        <v>1</v>
      </c>
      <c r="B3" s="258">
        <v>158</v>
      </c>
      <c r="C3" s="258">
        <v>167</v>
      </c>
      <c r="D3" s="258">
        <v>84</v>
      </c>
      <c r="E3" s="258">
        <v>11</v>
      </c>
      <c r="F3" s="258">
        <v>0</v>
      </c>
      <c r="G3" s="258">
        <v>0</v>
      </c>
      <c r="H3" s="258">
        <v>0</v>
      </c>
      <c r="I3" s="258">
        <v>0</v>
      </c>
      <c r="J3" s="258">
        <v>0</v>
      </c>
      <c r="K3" s="258">
        <v>6</v>
      </c>
      <c r="L3" s="258">
        <v>46</v>
      </c>
      <c r="M3" s="258">
        <v>120</v>
      </c>
      <c r="N3" s="257">
        <v>592</v>
      </c>
      <c r="O3" s="261">
        <f>N3-G3-H3-I3-F3-J3</f>
        <v>592</v>
      </c>
    </row>
    <row r="4" spans="1:16" x14ac:dyDescent="0.25">
      <c r="A4" s="258">
        <v>2</v>
      </c>
      <c r="B4" s="258">
        <v>185</v>
      </c>
      <c r="C4" s="258">
        <v>192</v>
      </c>
      <c r="D4" s="258">
        <v>106</v>
      </c>
      <c r="E4" s="258">
        <v>19</v>
      </c>
      <c r="F4" s="258">
        <v>0</v>
      </c>
      <c r="G4" s="258">
        <v>0</v>
      </c>
      <c r="H4" s="258">
        <v>0</v>
      </c>
      <c r="I4" s="258">
        <v>0</v>
      </c>
      <c r="J4" s="258">
        <v>0</v>
      </c>
      <c r="K4" s="258">
        <v>10</v>
      </c>
      <c r="L4" s="258">
        <v>61</v>
      </c>
      <c r="M4" s="258">
        <v>144</v>
      </c>
      <c r="N4" s="257">
        <v>717</v>
      </c>
      <c r="O4" s="261">
        <f t="shared" ref="O4:O23" si="0">N4-G4-H4-I4-F4-J4</f>
        <v>717</v>
      </c>
    </row>
    <row r="5" spans="1:16" x14ac:dyDescent="0.25">
      <c r="A5" s="258">
        <v>3</v>
      </c>
      <c r="B5" s="258">
        <v>214</v>
      </c>
      <c r="C5" s="258">
        <v>218</v>
      </c>
      <c r="D5" s="258">
        <v>133</v>
      </c>
      <c r="E5" s="258">
        <v>31</v>
      </c>
      <c r="F5" s="258">
        <v>1</v>
      </c>
      <c r="G5" s="258">
        <v>0</v>
      </c>
      <c r="H5" s="258">
        <v>0</v>
      </c>
      <c r="I5" s="258">
        <v>0</v>
      </c>
      <c r="J5" s="258">
        <v>0</v>
      </c>
      <c r="K5" s="258">
        <v>15</v>
      </c>
      <c r="L5" s="258">
        <v>79</v>
      </c>
      <c r="M5" s="258">
        <v>171</v>
      </c>
      <c r="N5" s="257">
        <v>862</v>
      </c>
      <c r="O5" s="261">
        <f t="shared" si="0"/>
        <v>861</v>
      </c>
    </row>
    <row r="6" spans="1:16" x14ac:dyDescent="0.25">
      <c r="A6" s="258">
        <v>4</v>
      </c>
      <c r="B6" s="258">
        <v>244</v>
      </c>
      <c r="C6" s="258">
        <v>245</v>
      </c>
      <c r="D6" s="258">
        <v>161</v>
      </c>
      <c r="E6" s="258">
        <v>47</v>
      </c>
      <c r="F6" s="258">
        <v>2</v>
      </c>
      <c r="G6" s="258">
        <v>0</v>
      </c>
      <c r="H6" s="258">
        <v>0</v>
      </c>
      <c r="I6" s="258">
        <v>0</v>
      </c>
      <c r="J6" s="258">
        <v>0</v>
      </c>
      <c r="K6" s="258">
        <v>23</v>
      </c>
      <c r="L6" s="258">
        <v>99</v>
      </c>
      <c r="M6" s="258">
        <v>200</v>
      </c>
      <c r="N6" s="257">
        <v>1021</v>
      </c>
      <c r="O6" s="261">
        <f t="shared" si="0"/>
        <v>1019</v>
      </c>
    </row>
    <row r="7" spans="1:16" x14ac:dyDescent="0.25">
      <c r="A7" s="258">
        <v>5</v>
      </c>
      <c r="B7" s="258">
        <v>275</v>
      </c>
      <c r="C7" s="258">
        <v>273</v>
      </c>
      <c r="D7" s="258">
        <v>191</v>
      </c>
      <c r="E7" s="258">
        <v>65</v>
      </c>
      <c r="F7" s="258">
        <v>4</v>
      </c>
      <c r="G7" s="258">
        <v>0</v>
      </c>
      <c r="H7" s="258">
        <v>0</v>
      </c>
      <c r="I7" s="258">
        <v>0</v>
      </c>
      <c r="J7" s="258">
        <v>1</v>
      </c>
      <c r="K7" s="258">
        <v>33</v>
      </c>
      <c r="L7" s="258">
        <v>123</v>
      </c>
      <c r="M7" s="258">
        <v>230</v>
      </c>
      <c r="N7" s="257">
        <v>1195</v>
      </c>
      <c r="O7" s="261">
        <f t="shared" si="0"/>
        <v>1190</v>
      </c>
    </row>
    <row r="8" spans="1:16" x14ac:dyDescent="0.25">
      <c r="A8" s="258">
        <v>6</v>
      </c>
      <c r="B8" s="258">
        <v>306</v>
      </c>
      <c r="C8" s="258">
        <v>301</v>
      </c>
      <c r="D8" s="258">
        <v>222</v>
      </c>
      <c r="E8" s="258">
        <v>86</v>
      </c>
      <c r="F8" s="258">
        <v>8</v>
      </c>
      <c r="G8" s="258">
        <v>0</v>
      </c>
      <c r="H8" s="258">
        <v>0</v>
      </c>
      <c r="I8" s="258">
        <v>0</v>
      </c>
      <c r="J8" s="258">
        <v>2</v>
      </c>
      <c r="K8" s="258">
        <v>46</v>
      </c>
      <c r="L8" s="258">
        <v>148</v>
      </c>
      <c r="M8" s="258">
        <v>260</v>
      </c>
      <c r="N8" s="257">
        <v>1379</v>
      </c>
      <c r="O8" s="261">
        <f t="shared" si="0"/>
        <v>1369</v>
      </c>
    </row>
    <row r="9" spans="1:16" x14ac:dyDescent="0.25">
      <c r="A9" s="258">
        <v>7</v>
      </c>
      <c r="B9" s="258">
        <v>337</v>
      </c>
      <c r="C9" s="258">
        <v>329</v>
      </c>
      <c r="D9" s="258">
        <v>253</v>
      </c>
      <c r="E9" s="258">
        <v>109</v>
      </c>
      <c r="F9" s="258">
        <v>14</v>
      </c>
      <c r="G9" s="258">
        <v>0</v>
      </c>
      <c r="H9" s="258">
        <v>0</v>
      </c>
      <c r="I9" s="258">
        <v>0</v>
      </c>
      <c r="J9" s="258">
        <v>4</v>
      </c>
      <c r="K9" s="258">
        <v>62</v>
      </c>
      <c r="L9" s="258">
        <v>175</v>
      </c>
      <c r="M9" s="258">
        <v>291</v>
      </c>
      <c r="N9" s="257">
        <v>1574</v>
      </c>
      <c r="O9" s="261">
        <f t="shared" si="0"/>
        <v>1556</v>
      </c>
    </row>
    <row r="10" spans="1:16" x14ac:dyDescent="0.25">
      <c r="A10" s="258">
        <v>8</v>
      </c>
      <c r="B10" s="258">
        <v>368</v>
      </c>
      <c r="C10" s="258">
        <v>358</v>
      </c>
      <c r="D10" s="258">
        <v>283</v>
      </c>
      <c r="E10" s="258">
        <v>133</v>
      </c>
      <c r="F10" s="258">
        <v>23</v>
      </c>
      <c r="G10" s="258">
        <v>0</v>
      </c>
      <c r="H10" s="258">
        <v>0</v>
      </c>
      <c r="I10" s="258">
        <v>0</v>
      </c>
      <c r="J10" s="258">
        <v>8</v>
      </c>
      <c r="K10" s="258">
        <v>81</v>
      </c>
      <c r="L10" s="258">
        <v>204</v>
      </c>
      <c r="M10" s="258">
        <v>322</v>
      </c>
      <c r="N10" s="257">
        <v>1780</v>
      </c>
      <c r="O10" s="261">
        <f t="shared" si="0"/>
        <v>1749</v>
      </c>
    </row>
    <row r="11" spans="1:16" x14ac:dyDescent="0.25">
      <c r="A11" s="258">
        <v>9</v>
      </c>
      <c r="B11" s="258">
        <v>399</v>
      </c>
      <c r="C11" s="258">
        <v>386</v>
      </c>
      <c r="D11" s="258">
        <v>314</v>
      </c>
      <c r="E11" s="258">
        <v>159</v>
      </c>
      <c r="F11" s="258">
        <v>35</v>
      </c>
      <c r="G11" s="258">
        <v>1</v>
      </c>
      <c r="H11" s="258">
        <v>0</v>
      </c>
      <c r="I11" s="258">
        <v>0</v>
      </c>
      <c r="J11" s="258">
        <v>15</v>
      </c>
      <c r="K11" s="258">
        <v>103</v>
      </c>
      <c r="L11" s="258">
        <v>234</v>
      </c>
      <c r="M11" s="258">
        <v>353</v>
      </c>
      <c r="N11" s="257">
        <v>1999</v>
      </c>
      <c r="O11" s="261">
        <f t="shared" si="0"/>
        <v>1948</v>
      </c>
    </row>
    <row r="12" spans="1:16" x14ac:dyDescent="0.25">
      <c r="A12" s="258">
        <v>10</v>
      </c>
      <c r="B12" s="258">
        <v>430</v>
      </c>
      <c r="C12" s="258">
        <v>414</v>
      </c>
      <c r="D12" s="258">
        <v>345</v>
      </c>
      <c r="E12" s="258">
        <v>186</v>
      </c>
      <c r="F12" s="258">
        <v>50</v>
      </c>
      <c r="G12" s="258">
        <v>2</v>
      </c>
      <c r="H12" s="258">
        <v>0</v>
      </c>
      <c r="I12" s="258">
        <v>0</v>
      </c>
      <c r="J12" s="258">
        <v>25</v>
      </c>
      <c r="K12" s="258">
        <v>129</v>
      </c>
      <c r="L12" s="258">
        <v>263</v>
      </c>
      <c r="M12" s="258">
        <v>384</v>
      </c>
      <c r="N12" s="257">
        <v>2228</v>
      </c>
      <c r="O12" s="261">
        <f t="shared" si="0"/>
        <v>2151</v>
      </c>
    </row>
    <row r="13" spans="1:16" x14ac:dyDescent="0.25">
      <c r="A13" s="258">
        <v>11</v>
      </c>
      <c r="B13" s="258">
        <v>461</v>
      </c>
      <c r="C13" s="258">
        <v>442</v>
      </c>
      <c r="D13" s="258">
        <v>376</v>
      </c>
      <c r="E13" s="258">
        <v>214</v>
      </c>
      <c r="F13" s="258">
        <v>68</v>
      </c>
      <c r="G13" s="258">
        <v>5</v>
      </c>
      <c r="H13" s="258">
        <v>0</v>
      </c>
      <c r="I13" s="258">
        <v>1</v>
      </c>
      <c r="J13" s="258">
        <v>38</v>
      </c>
      <c r="K13" s="258">
        <v>157</v>
      </c>
      <c r="L13" s="258">
        <v>294</v>
      </c>
      <c r="M13" s="258">
        <v>415</v>
      </c>
      <c r="N13" s="257">
        <v>2471</v>
      </c>
      <c r="O13" s="261">
        <f t="shared" si="0"/>
        <v>2359</v>
      </c>
    </row>
    <row r="14" spans="1:16" x14ac:dyDescent="0.25">
      <c r="A14" s="258">
        <v>12</v>
      </c>
      <c r="B14" s="258">
        <v>492</v>
      </c>
      <c r="C14" s="258">
        <v>471</v>
      </c>
      <c r="D14" s="258">
        <v>407</v>
      </c>
      <c r="E14" s="258">
        <v>242</v>
      </c>
      <c r="F14" s="258">
        <v>89</v>
      </c>
      <c r="G14" s="258">
        <v>11</v>
      </c>
      <c r="H14" s="258">
        <v>0</v>
      </c>
      <c r="I14" s="258">
        <v>2</v>
      </c>
      <c r="J14" s="258">
        <v>55</v>
      </c>
      <c r="K14" s="258">
        <v>186</v>
      </c>
      <c r="L14" s="258">
        <v>324</v>
      </c>
      <c r="M14" s="258">
        <v>446</v>
      </c>
      <c r="N14" s="257">
        <v>2725</v>
      </c>
      <c r="O14" s="261">
        <f t="shared" si="0"/>
        <v>2568</v>
      </c>
    </row>
    <row r="15" spans="1:16" x14ac:dyDescent="0.25">
      <c r="A15" s="258">
        <v>13</v>
      </c>
      <c r="B15" s="258">
        <v>523</v>
      </c>
      <c r="C15" s="258">
        <v>499</v>
      </c>
      <c r="D15" s="258">
        <v>438</v>
      </c>
      <c r="E15" s="258">
        <v>271</v>
      </c>
      <c r="F15" s="258">
        <v>112</v>
      </c>
      <c r="G15" s="258">
        <v>21</v>
      </c>
      <c r="H15" s="258">
        <v>1</v>
      </c>
      <c r="I15" s="258">
        <v>6</v>
      </c>
      <c r="J15" s="258">
        <v>76</v>
      </c>
      <c r="K15" s="258">
        <v>216</v>
      </c>
      <c r="L15" s="258">
        <v>354</v>
      </c>
      <c r="M15" s="258">
        <v>477</v>
      </c>
      <c r="N15" s="257">
        <v>2994</v>
      </c>
      <c r="O15" s="261">
        <f t="shared" si="0"/>
        <v>2778</v>
      </c>
      <c r="P15">
        <f>(O16-O15)/10*1+'Tallinna kraadpäevad'!O15</f>
        <v>2799.1</v>
      </c>
    </row>
    <row r="16" spans="1:16" x14ac:dyDescent="0.25">
      <c r="A16" s="258">
        <v>14</v>
      </c>
      <c r="B16" s="258">
        <v>554</v>
      </c>
      <c r="C16" s="258">
        <v>527</v>
      </c>
      <c r="D16" s="258">
        <v>469</v>
      </c>
      <c r="E16" s="258">
        <v>300</v>
      </c>
      <c r="F16" s="258">
        <v>137</v>
      </c>
      <c r="G16" s="258">
        <v>35</v>
      </c>
      <c r="H16" s="258">
        <v>4</v>
      </c>
      <c r="I16" s="258">
        <v>12</v>
      </c>
      <c r="J16" s="258">
        <v>100</v>
      </c>
      <c r="K16" s="258">
        <v>247</v>
      </c>
      <c r="L16" s="258">
        <v>384</v>
      </c>
      <c r="M16" s="258">
        <v>508</v>
      </c>
      <c r="N16" s="257">
        <v>3277</v>
      </c>
      <c r="O16" s="261">
        <f t="shared" si="0"/>
        <v>2989</v>
      </c>
    </row>
    <row r="17" spans="1:16" x14ac:dyDescent="0.25">
      <c r="A17" s="258">
        <v>15</v>
      </c>
      <c r="B17" s="258">
        <v>585</v>
      </c>
      <c r="C17" s="258">
        <v>555</v>
      </c>
      <c r="D17" s="258">
        <v>500</v>
      </c>
      <c r="E17" s="258">
        <v>330</v>
      </c>
      <c r="F17" s="258">
        <v>164</v>
      </c>
      <c r="G17" s="258">
        <v>53</v>
      </c>
      <c r="H17" s="258">
        <v>10</v>
      </c>
      <c r="I17" s="258">
        <v>23</v>
      </c>
      <c r="J17" s="258">
        <v>127</v>
      </c>
      <c r="K17" s="258">
        <v>277</v>
      </c>
      <c r="L17" s="258">
        <v>414</v>
      </c>
      <c r="M17" s="258">
        <v>539</v>
      </c>
      <c r="N17" s="257">
        <v>3577</v>
      </c>
      <c r="O17" s="261">
        <f t="shared" si="0"/>
        <v>3200</v>
      </c>
    </row>
    <row r="18" spans="1:16" x14ac:dyDescent="0.25">
      <c r="A18" s="258">
        <v>16</v>
      </c>
      <c r="B18" s="258">
        <v>616</v>
      </c>
      <c r="C18" s="258">
        <v>584</v>
      </c>
      <c r="D18" s="258">
        <v>531</v>
      </c>
      <c r="E18" s="258">
        <v>360</v>
      </c>
      <c r="F18" s="258">
        <v>192</v>
      </c>
      <c r="G18" s="258">
        <v>73</v>
      </c>
      <c r="H18" s="258">
        <v>22</v>
      </c>
      <c r="I18" s="258">
        <v>38</v>
      </c>
      <c r="J18" s="258">
        <v>154</v>
      </c>
      <c r="K18" s="258">
        <v>308</v>
      </c>
      <c r="L18" s="258">
        <v>444</v>
      </c>
      <c r="M18" s="258">
        <v>570</v>
      </c>
      <c r="N18" s="257">
        <v>3892</v>
      </c>
      <c r="O18" s="261">
        <f t="shared" si="0"/>
        <v>3413</v>
      </c>
      <c r="P18">
        <f>(O19-O18)/10*1+'Tallinna kraadpäevad'!O18</f>
        <v>3434.1</v>
      </c>
    </row>
    <row r="19" spans="1:16" x14ac:dyDescent="0.25">
      <c r="A19" s="258">
        <v>17</v>
      </c>
      <c r="B19" s="258">
        <v>647</v>
      </c>
      <c r="C19" s="258">
        <v>612</v>
      </c>
      <c r="D19" s="258">
        <v>562</v>
      </c>
      <c r="E19" s="258">
        <v>389</v>
      </c>
      <c r="F19" s="258">
        <v>221</v>
      </c>
      <c r="G19" s="258">
        <v>96</v>
      </c>
      <c r="H19" s="258">
        <v>38</v>
      </c>
      <c r="I19" s="258">
        <v>58</v>
      </c>
      <c r="J19" s="258">
        <v>183</v>
      </c>
      <c r="K19" s="258">
        <v>339</v>
      </c>
      <c r="L19" s="258">
        <v>474</v>
      </c>
      <c r="M19" s="258">
        <v>601</v>
      </c>
      <c r="N19" s="257">
        <v>4220</v>
      </c>
      <c r="O19" s="261">
        <f t="shared" si="0"/>
        <v>3624</v>
      </c>
    </row>
    <row r="20" spans="1:16" x14ac:dyDescent="0.25">
      <c r="A20" s="258">
        <v>18</v>
      </c>
      <c r="B20" s="258">
        <v>678</v>
      </c>
      <c r="C20" s="258">
        <v>640</v>
      </c>
      <c r="D20" s="258">
        <v>593</v>
      </c>
      <c r="E20" s="258">
        <v>419</v>
      </c>
      <c r="F20" s="258">
        <v>251</v>
      </c>
      <c r="G20" s="258">
        <v>122</v>
      </c>
      <c r="H20" s="258">
        <v>58</v>
      </c>
      <c r="I20" s="258">
        <v>82</v>
      </c>
      <c r="J20" s="258">
        <v>213</v>
      </c>
      <c r="K20" s="258">
        <v>370</v>
      </c>
      <c r="L20" s="258">
        <v>504</v>
      </c>
      <c r="M20" s="258">
        <v>632</v>
      </c>
      <c r="N20" s="257">
        <v>4562</v>
      </c>
      <c r="O20" s="261">
        <f t="shared" si="0"/>
        <v>3836</v>
      </c>
    </row>
    <row r="21" spans="1:16" x14ac:dyDescent="0.25">
      <c r="A21" s="258">
        <v>19</v>
      </c>
      <c r="B21" s="258">
        <v>709</v>
      </c>
      <c r="C21" s="258">
        <v>668</v>
      </c>
      <c r="D21" s="258">
        <v>624</v>
      </c>
      <c r="E21" s="258">
        <v>449</v>
      </c>
      <c r="F21" s="258">
        <v>281</v>
      </c>
      <c r="G21" s="258">
        <v>149</v>
      </c>
      <c r="H21" s="258">
        <v>82</v>
      </c>
      <c r="I21" s="258">
        <v>108</v>
      </c>
      <c r="J21" s="258">
        <v>242</v>
      </c>
      <c r="K21" s="258">
        <v>401</v>
      </c>
      <c r="L21" s="258">
        <v>534</v>
      </c>
      <c r="M21" s="258">
        <v>663</v>
      </c>
      <c r="N21" s="257">
        <v>4910</v>
      </c>
      <c r="O21" s="261">
        <f t="shared" si="0"/>
        <v>4048</v>
      </c>
    </row>
    <row r="22" spans="1:16" x14ac:dyDescent="0.25">
      <c r="A22" s="258">
        <v>20</v>
      </c>
      <c r="B22" s="258">
        <v>740</v>
      </c>
      <c r="C22" s="258">
        <v>697</v>
      </c>
      <c r="D22" s="258">
        <v>655</v>
      </c>
      <c r="E22" s="258">
        <v>479</v>
      </c>
      <c r="F22" s="258">
        <v>312</v>
      </c>
      <c r="G22" s="258">
        <v>177</v>
      </c>
      <c r="H22" s="258">
        <v>108</v>
      </c>
      <c r="I22" s="258">
        <v>135</v>
      </c>
      <c r="J22" s="258">
        <v>272</v>
      </c>
      <c r="K22" s="258">
        <v>432</v>
      </c>
      <c r="L22" s="258">
        <v>564</v>
      </c>
      <c r="M22" s="258">
        <v>694</v>
      </c>
      <c r="N22" s="257">
        <v>5265</v>
      </c>
      <c r="O22" s="261">
        <f t="shared" si="0"/>
        <v>4261</v>
      </c>
    </row>
    <row r="23" spans="1:16" x14ac:dyDescent="0.25">
      <c r="A23" s="258">
        <v>21</v>
      </c>
      <c r="B23" s="258">
        <v>771</v>
      </c>
      <c r="C23" s="258">
        <v>725</v>
      </c>
      <c r="D23" s="258">
        <v>686</v>
      </c>
      <c r="E23" s="258">
        <v>509</v>
      </c>
      <c r="F23" s="258">
        <v>342</v>
      </c>
      <c r="G23" s="258">
        <v>207</v>
      </c>
      <c r="H23" s="258">
        <v>136</v>
      </c>
      <c r="I23" s="258">
        <v>165</v>
      </c>
      <c r="J23" s="258">
        <v>302</v>
      </c>
      <c r="K23" s="258">
        <v>463</v>
      </c>
      <c r="L23" s="258">
        <v>594</v>
      </c>
      <c r="M23" s="258">
        <v>725</v>
      </c>
      <c r="N23" s="257">
        <v>5625</v>
      </c>
      <c r="O23" s="261">
        <f t="shared" si="0"/>
        <v>4473</v>
      </c>
    </row>
    <row r="24" spans="1:16" x14ac:dyDescent="0.25">
      <c r="A24" s="258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</row>
    <row r="25" spans="1:16" x14ac:dyDescent="0.25">
      <c r="A25" s="258" t="s">
        <v>356</v>
      </c>
      <c r="B25" s="258"/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LISA 1</vt:lpstr>
      <vt:lpstr>LISA 2</vt:lpstr>
      <vt:lpstr>LISA 3</vt:lpstr>
      <vt:lpstr>LISA 5</vt:lpstr>
      <vt:lpstr>LISA 6</vt:lpstr>
      <vt:lpstr>Vabasoojuse arvutus</vt:lpstr>
      <vt:lpstr>Tallinna kraadpäevad</vt:lpstr>
      <vt:lpstr>'LISA 1'!Prindiala</vt:lpstr>
      <vt:lpstr>'LISA 3'!Prindiala</vt:lpstr>
    </vt:vector>
  </TitlesOfParts>
  <Company>Majandus- ja Kommunikatsiooniministeerium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Vaher</dc:creator>
  <cp:lastModifiedBy>Anti Hamburg</cp:lastModifiedBy>
  <cp:lastPrinted>2013-01-22T18:02:29Z</cp:lastPrinted>
  <dcterms:created xsi:type="dcterms:W3CDTF">2011-09-06T13:06:39Z</dcterms:created>
  <dcterms:modified xsi:type="dcterms:W3CDTF">2017-10-27T08:54:54Z</dcterms:modified>
</cp:coreProperties>
</file>