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1. TTKK\4. JUHTIMISARVESTUS\Materjalid\4. KMK analüüs\"/>
    </mc:Choice>
  </mc:AlternateContent>
  <bookViews>
    <workbookView xWindow="0" yWindow="0" windowWidth="23040" windowHeight="8388" firstSheet="1" activeTab="2"/>
  </bookViews>
  <sheets>
    <sheet name="KMK-analüüs (2)" sheetId="13" state="hidden" r:id="rId1"/>
    <sheet name="Ülesanne printimiseks" sheetId="14" r:id="rId2"/>
    <sheet name="kasumilävi" sheetId="1" r:id="rId3"/>
  </sheets>
  <externalReferences>
    <externalReference r:id="rId4"/>
  </externalReferences>
  <definedNames>
    <definedName name="_xlnm.Print_Area" localSheetId="1">'Ülesanne printimiseks'!$A$44:$C$57</definedName>
  </definedNames>
  <calcPr calcId="162913"/>
</workbook>
</file>

<file path=xl/calcChain.xml><?xml version="1.0" encoding="utf-8"?>
<calcChain xmlns="http://schemas.openxmlformats.org/spreadsheetml/2006/main">
  <c r="B6" i="14" l="1"/>
  <c r="H25" i="1" l="1"/>
  <c r="C13" i="14" l="1"/>
  <c r="B10" i="1" l="1"/>
  <c r="C57" i="14"/>
  <c r="C54" i="14"/>
  <c r="B54" i="14"/>
  <c r="B53" i="14"/>
  <c r="B52" i="14"/>
  <c r="B50" i="14"/>
  <c r="B49" i="14"/>
  <c r="B48" i="14"/>
  <c r="B47" i="14"/>
  <c r="C49" i="14"/>
  <c r="C42" i="14"/>
  <c r="C39" i="14"/>
  <c r="B39" i="14"/>
  <c r="B38" i="14"/>
  <c r="B37" i="14"/>
  <c r="B36" i="14"/>
  <c r="B35" i="14"/>
  <c r="B34" i="14"/>
  <c r="B33" i="14"/>
  <c r="B32" i="14"/>
  <c r="C34" i="14"/>
  <c r="C29" i="14"/>
  <c r="C26" i="14"/>
  <c r="B26" i="14"/>
  <c r="B25" i="14"/>
  <c r="B24" i="14"/>
  <c r="B22" i="14"/>
  <c r="B21" i="14"/>
  <c r="B20" i="14"/>
  <c r="B19" i="14"/>
  <c r="C21" i="14"/>
  <c r="B12" i="14"/>
  <c r="C9" i="14"/>
  <c r="C8" i="14"/>
  <c r="B8" i="14"/>
  <c r="B11" i="14" s="1"/>
  <c r="B7" i="14"/>
  <c r="B9" i="14" l="1"/>
  <c r="B13" i="14" s="1"/>
  <c r="D13" i="14" s="1"/>
  <c r="B57" i="14"/>
  <c r="B7" i="1"/>
  <c r="D10" i="1"/>
  <c r="B36" i="1"/>
  <c r="D36" i="1"/>
  <c r="B35" i="1"/>
  <c r="D35" i="1" s="1"/>
  <c r="B37" i="1"/>
  <c r="D30" i="1"/>
  <c r="D27" i="1"/>
  <c r="D26" i="1"/>
  <c r="D25" i="1"/>
  <c r="D24" i="1"/>
  <c r="B28" i="1"/>
  <c r="D19" i="1"/>
  <c r="A18" i="1"/>
  <c r="D17" i="1"/>
  <c r="A17" i="1"/>
  <c r="D28" i="1"/>
  <c r="H12" i="1"/>
  <c r="D23" i="1"/>
  <c r="B42" i="14" l="1"/>
  <c r="B29" i="14"/>
  <c r="D7" i="1"/>
  <c r="B13" i="1"/>
  <c r="B11" i="1"/>
  <c r="D6" i="1"/>
  <c r="H6" i="1"/>
  <c r="D37" i="1"/>
  <c r="H8" i="1" l="1"/>
  <c r="B20" i="1"/>
  <c r="D11" i="1"/>
  <c r="H10" i="1"/>
  <c r="H14" i="1" s="1"/>
  <c r="I6" i="1"/>
  <c r="B14" i="1"/>
  <c r="D13" i="1"/>
  <c r="D14" i="1" s="1"/>
  <c r="D18" i="1"/>
  <c r="B32" i="1" l="1"/>
  <c r="D20" i="1"/>
  <c r="I8" i="1"/>
  <c r="I10" i="1" s="1"/>
  <c r="D32" i="1" l="1"/>
  <c r="B39" i="1"/>
  <c r="B41" i="1" l="1"/>
  <c r="D39" i="1"/>
  <c r="D41" i="1" l="1"/>
  <c r="D42" i="1" s="1"/>
  <c r="B42" i="1"/>
</calcChain>
</file>

<file path=xl/sharedStrings.xml><?xml version="1.0" encoding="utf-8"?>
<sst xmlns="http://schemas.openxmlformats.org/spreadsheetml/2006/main" count="118" uniqueCount="61">
  <si>
    <t>KASUMIARUANNE</t>
  </si>
  <si>
    <t>AASTA</t>
  </si>
  <si>
    <t>1 KUU</t>
  </si>
  <si>
    <t>KOKKU</t>
  </si>
  <si>
    <t>ÜHIKU KOHTA</t>
  </si>
  <si>
    <t>Äritulud</t>
  </si>
  <si>
    <t>Müügitulud</t>
  </si>
  <si>
    <t>Müügitulu</t>
  </si>
  <si>
    <t>Müügitulud Kokku</t>
  </si>
  <si>
    <t>Muutuvkulud</t>
  </si>
  <si>
    <t>Marejalikulud</t>
  </si>
  <si>
    <t>Kauba-, toore-, materjalikulu</t>
  </si>
  <si>
    <t>Piirkasum</t>
  </si>
  <si>
    <t>Materjalikulud kokku</t>
  </si>
  <si>
    <t>Püsivkulud</t>
  </si>
  <si>
    <t>Materjali Marginaal %</t>
  </si>
  <si>
    <t>Ärikasum</t>
  </si>
  <si>
    <t>Muud muutuvkulud</t>
  </si>
  <si>
    <t>Muutuvkulud kokku</t>
  </si>
  <si>
    <t>Püsikulud</t>
  </si>
  <si>
    <t>=</t>
  </si>
  <si>
    <t>Personalikulu</t>
  </si>
  <si>
    <t>(naturaalühikutes)</t>
  </si>
  <si>
    <t>Kinnisvarakulud</t>
  </si>
  <si>
    <t>Turunduskulud</t>
  </si>
  <si>
    <t>Sõidukikulud</t>
  </si>
  <si>
    <t>(müügikäibena)</t>
  </si>
  <si>
    <t>Muud püsikulud</t>
  </si>
  <si>
    <t>Püsikulud kokku</t>
  </si>
  <si>
    <t>Kulum (amortisatsioon)</t>
  </si>
  <si>
    <t>Ärikasum (-kahjum)</t>
  </si>
  <si>
    <t>Finantstulud ja-kulud</t>
  </si>
  <si>
    <t>Intressikulud</t>
  </si>
  <si>
    <t>Intressitulud</t>
  </si>
  <si>
    <t>Kokku finantstulud ja -kulud</t>
  </si>
  <si>
    <t>KASUM (KAHJUM) ENNE MAKSUSTAMIST</t>
  </si>
  <si>
    <t>ARUANDEAASTA KASUM (KAHJUM)</t>
  </si>
  <si>
    <t>ARUANDEAASTA KASUM (KAHJUM) %</t>
  </si>
  <si>
    <t>Kokku</t>
  </si>
  <si>
    <t>Väikefirma Kuuaruanne piirkasumi piirkasumiformaadis</t>
  </si>
  <si>
    <t>Ühiku kohta</t>
  </si>
  <si>
    <t>Kasumilävi</t>
  </si>
  <si>
    <t>Muutuvkulude määr</t>
  </si>
  <si>
    <t>Piirkasumimäär</t>
  </si>
  <si>
    <t>kogus:</t>
  </si>
  <si>
    <t>PIIRKASUMI ARUANNE</t>
  </si>
  <si>
    <t>Kasumiaruanne piirkasumiformaadis</t>
  </si>
  <si>
    <t>KASUMILÄVI</t>
  </si>
  <si>
    <t>Materjali brutokasum</t>
  </si>
  <si>
    <t>püsivkulud/müügitulu ühiku kohta -muutuvkulu ühiku kohta</t>
  </si>
  <si>
    <t xml:space="preserve">Väikefirma toodab PATJU. Muutuvkulud on 5 eurot ühe padja kohta.
Püsivkulud: 15 000 eurot kuus. Müügihind 10 eur/tükk. Kuus müüakse 4000 patja.
</t>
  </si>
  <si>
    <t>Tulemus:</t>
  </si>
  <si>
    <t>Muutus võrreldes esialgse situatsiooniga:</t>
  </si>
  <si>
    <t>Müügituluna</t>
  </si>
  <si>
    <t>Ühikutena</t>
  </si>
  <si>
    <t xml:space="preserve">Oletame, et tootmise toimus muutus püsikuludes. Püsikulud: 18 000 eurot kuus. Müügihind 10 eur/tükk. Muutuvkulud 5 eurot. Kuus müüakse 4000 patja. Arvutada uus KMK punkt ühikutes ja müügikäibena
</t>
  </si>
  <si>
    <t xml:space="preserve">Muutus hind. Muutuvkulud on 5 eurot ühe padja kohta.
Püsikulud: 15 000 eurot kuus. Müügihind 8 eur/tükk. Kuus müüakse 4000 patja.
</t>
  </si>
  <si>
    <t>Väikefirma toodab PATJU. Muutuvkulud on 5 eurot ühe padja kohta. 
Püsikulud: 15 000 eurot kuus. Müügihind 10 eur/tükk. Kuus müüakse 4000 patja. 
Arvutada KMK punkt ühikutes ja müügikäibena</t>
  </si>
  <si>
    <t xml:space="preserve">Oletame, et tootmise sisendhind muutus ja muutuvkulud on nüüd  8 eurot ühe padja kohta. Püsikulud: 15 000 eurot kuus. Müügihind 10 eur/tükk. Kuus müüakse 4000 patja. Arvutada uus KMK punkt ühikutes ja müügikäibena
</t>
  </si>
  <si>
    <t>Kui palju peab ettevõte nüüd senusest rohkem müüma?</t>
  </si>
  <si>
    <t>Kui palju peab ettevõte nüüd senisest rohkem müüma?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</si>
</sst>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8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0" borderId="5" xfId="0" applyBorder="1"/>
    <xf numFmtId="9" fontId="2" fillId="0" borderId="6" xfId="0" applyNumberFormat="1" applyFont="1" applyBorder="1" applyAlignment="1">
      <alignment wrapText="1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Border="1"/>
    <xf numFmtId="3" fontId="2" fillId="0" borderId="2" xfId="0" applyNumberFormat="1" applyFont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3" fontId="2" fillId="2" borderId="15" xfId="0" applyNumberFormat="1" applyFont="1" applyFill="1" applyBorder="1"/>
    <xf numFmtId="0" fontId="0" fillId="3" borderId="7" xfId="0" applyFill="1" applyBorder="1"/>
    <xf numFmtId="0" fontId="0" fillId="3" borderId="9" xfId="0" applyFill="1" applyBorder="1"/>
    <xf numFmtId="3" fontId="0" fillId="3" borderId="8" xfId="0" applyNumberFormat="1" applyFill="1" applyBorder="1"/>
    <xf numFmtId="1" fontId="0" fillId="3" borderId="9" xfId="0" applyNumberFormat="1" applyFill="1" applyBorder="1"/>
    <xf numFmtId="0" fontId="2" fillId="4" borderId="16" xfId="0" applyFont="1" applyFill="1" applyBorder="1"/>
    <xf numFmtId="3" fontId="2" fillId="4" borderId="12" xfId="0" applyNumberFormat="1" applyFont="1" applyFill="1" applyBorder="1"/>
    <xf numFmtId="0" fontId="0" fillId="3" borderId="8" xfId="0" applyFill="1" applyBorder="1"/>
    <xf numFmtId="2" fontId="0" fillId="3" borderId="9" xfId="0" applyNumberFormat="1" applyFill="1" applyBorder="1"/>
    <xf numFmtId="3" fontId="2" fillId="0" borderId="8" xfId="0" applyNumberFormat="1" applyFont="1" applyBorder="1"/>
    <xf numFmtId="3" fontId="2" fillId="0" borderId="12" xfId="0" applyNumberFormat="1" applyFont="1" applyBorder="1"/>
    <xf numFmtId="0" fontId="0" fillId="5" borderId="7" xfId="0" applyFill="1" applyBorder="1"/>
    <xf numFmtId="0" fontId="0" fillId="5" borderId="9" xfId="0" applyFill="1" applyBorder="1"/>
    <xf numFmtId="3" fontId="0" fillId="5" borderId="8" xfId="0" applyNumberFormat="1" applyFill="1" applyBorder="1"/>
    <xf numFmtId="2" fontId="0" fillId="5" borderId="9" xfId="0" applyNumberFormat="1" applyFill="1" applyBorder="1"/>
    <xf numFmtId="0" fontId="0" fillId="5" borderId="8" xfId="0" applyFill="1" applyBorder="1"/>
    <xf numFmtId="0" fontId="0" fillId="2" borderId="17" xfId="0" applyFill="1" applyBorder="1" applyAlignment="1">
      <alignment horizontal="left" vertical="top" wrapText="1"/>
    </xf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0" fillId="6" borderId="7" xfId="0" applyFill="1" applyBorder="1"/>
    <xf numFmtId="0" fontId="0" fillId="6" borderId="9" xfId="0" applyFill="1" applyBorder="1"/>
    <xf numFmtId="3" fontId="0" fillId="6" borderId="8" xfId="0" applyNumberFormat="1" applyFill="1" applyBorder="1"/>
    <xf numFmtId="0" fontId="2" fillId="4" borderId="5" xfId="0" applyFont="1" applyFill="1" applyBorder="1" applyAlignment="1">
      <alignment horizontal="left" vertical="top"/>
    </xf>
    <xf numFmtId="3" fontId="2" fillId="4" borderId="6" xfId="0" applyNumberFormat="1" applyFont="1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8" xfId="0" applyFill="1" applyBorder="1"/>
    <xf numFmtId="0" fontId="2" fillId="0" borderId="0" xfId="0" applyFont="1" applyAlignment="1">
      <alignment horizontal="left" vertical="top"/>
    </xf>
    <xf numFmtId="3" fontId="0" fillId="4" borderId="8" xfId="0" applyNumberFormat="1" applyFill="1" applyBorder="1"/>
    <xf numFmtId="0" fontId="2" fillId="4" borderId="10" xfId="0" applyFont="1" applyFill="1" applyBorder="1"/>
    <xf numFmtId="3" fontId="2" fillId="4" borderId="20" xfId="0" applyNumberFormat="1" applyFont="1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8" xfId="0" applyFill="1" applyBorder="1"/>
    <xf numFmtId="0" fontId="2" fillId="4" borderId="17" xfId="0" applyFont="1" applyFill="1" applyBorder="1"/>
    <xf numFmtId="9" fontId="2" fillId="4" borderId="18" xfId="0" applyNumberFormat="1" applyFont="1" applyFill="1" applyBorder="1"/>
    <xf numFmtId="0" fontId="0" fillId="7" borderId="5" xfId="0" applyFill="1" applyBorder="1"/>
    <xf numFmtId="0" fontId="0" fillId="7" borderId="21" xfId="0" applyFill="1" applyBorder="1"/>
    <xf numFmtId="3" fontId="0" fillId="7" borderId="6" xfId="0" applyNumberFormat="1" applyFill="1" applyBorder="1"/>
    <xf numFmtId="0" fontId="0" fillId="2" borderId="22" xfId="0" applyFill="1" applyBorder="1"/>
    <xf numFmtId="3" fontId="0" fillId="0" borderId="0" xfId="0" applyNumberFormat="1"/>
    <xf numFmtId="3" fontId="2" fillId="2" borderId="23" xfId="0" applyNumberFormat="1" applyFont="1" applyFill="1" applyBorder="1"/>
    <xf numFmtId="4" fontId="0" fillId="0" borderId="0" xfId="0" applyNumberFormat="1"/>
    <xf numFmtId="0" fontId="2" fillId="4" borderId="24" xfId="0" applyFont="1" applyFill="1" applyBorder="1"/>
    <xf numFmtId="3" fontId="2" fillId="4" borderId="15" xfId="0" applyNumberFormat="1" applyFont="1" applyFill="1" applyBorder="1"/>
    <xf numFmtId="0" fontId="2" fillId="0" borderId="10" xfId="0" applyFont="1" applyFill="1" applyBorder="1"/>
    <xf numFmtId="3" fontId="2" fillId="0" borderId="2" xfId="0" applyNumberFormat="1" applyFont="1" applyFill="1" applyBorder="1"/>
    <xf numFmtId="0" fontId="2" fillId="4" borderId="17" xfId="0" applyFont="1" applyFill="1" applyBorder="1" applyAlignment="1">
      <alignment wrapText="1"/>
    </xf>
    <xf numFmtId="3" fontId="2" fillId="4" borderId="18" xfId="0" applyNumberFormat="1" applyFont="1" applyFill="1" applyBorder="1"/>
    <xf numFmtId="0" fontId="3" fillId="4" borderId="24" xfId="0" applyFont="1" applyFill="1" applyBorder="1" applyAlignment="1">
      <alignment wrapText="1"/>
    </xf>
    <xf numFmtId="0" fontId="3" fillId="8" borderId="24" xfId="0" applyFont="1" applyFill="1" applyBorder="1" applyAlignment="1">
      <alignment wrapText="1"/>
    </xf>
    <xf numFmtId="3" fontId="2" fillId="8" borderId="15" xfId="0" applyNumberFormat="1" applyFont="1" applyFill="1" applyBorder="1"/>
    <xf numFmtId="9" fontId="2" fillId="8" borderId="18" xfId="0" applyNumberFormat="1" applyFont="1" applyFill="1" applyBorder="1" applyAlignment="1">
      <alignment wrapText="1"/>
    </xf>
    <xf numFmtId="0" fontId="6" fillId="0" borderId="0" xfId="0" applyFont="1"/>
    <xf numFmtId="0" fontId="5" fillId="0" borderId="0" xfId="0" applyFont="1"/>
    <xf numFmtId="9" fontId="5" fillId="0" borderId="0" xfId="1" applyFont="1"/>
    <xf numFmtId="0" fontId="10" fillId="0" borderId="0" xfId="0" applyFont="1"/>
    <xf numFmtId="3" fontId="5" fillId="0" borderId="0" xfId="0" applyNumberFormat="1" applyFont="1"/>
    <xf numFmtId="2" fontId="0" fillId="6" borderId="9" xfId="0" applyNumberFormat="1" applyFill="1" applyBorder="1"/>
    <xf numFmtId="0" fontId="0" fillId="0" borderId="12" xfId="0" applyBorder="1"/>
    <xf numFmtId="0" fontId="7" fillId="0" borderId="7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justify" vertical="top" wrapText="1"/>
    </xf>
    <xf numFmtId="3" fontId="5" fillId="0" borderId="22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0" xfId="0" applyFont="1" applyBorder="1"/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/>
    <xf numFmtId="0" fontId="5" fillId="0" borderId="26" xfId="0" applyFont="1" applyBorder="1"/>
    <xf numFmtId="1" fontId="5" fillId="0" borderId="26" xfId="1" applyNumberFormat="1" applyFont="1" applyBorder="1"/>
    <xf numFmtId="1" fontId="5" fillId="0" borderId="26" xfId="0" applyNumberFormat="1" applyFont="1" applyBorder="1"/>
    <xf numFmtId="9" fontId="5" fillId="0" borderId="26" xfId="1" applyFont="1" applyBorder="1"/>
    <xf numFmtId="0" fontId="5" fillId="0" borderId="0" xfId="0" applyFont="1" applyAlignment="1">
      <alignment wrapText="1"/>
    </xf>
    <xf numFmtId="0" fontId="13" fillId="0" borderId="26" xfId="0" applyFont="1" applyFill="1" applyBorder="1" applyAlignment="1">
      <alignment horizontal="justify" vertical="top" wrapText="1"/>
    </xf>
    <xf numFmtId="9" fontId="13" fillId="0" borderId="26" xfId="1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justify" vertical="top" wrapText="1"/>
    </xf>
    <xf numFmtId="1" fontId="13" fillId="0" borderId="26" xfId="1" applyNumberFormat="1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justify" vertical="top" wrapText="1"/>
    </xf>
    <xf numFmtId="3" fontId="8" fillId="0" borderId="26" xfId="0" applyNumberFormat="1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right" vertical="top" wrapText="1"/>
    </xf>
    <xf numFmtId="0" fontId="12" fillId="0" borderId="26" xfId="0" applyFont="1" applyFill="1" applyBorder="1" applyAlignment="1">
      <alignment horizontal="justify" vertical="top" wrapText="1"/>
    </xf>
    <xf numFmtId="9" fontId="12" fillId="0" borderId="26" xfId="1" applyFont="1" applyFill="1" applyBorder="1" applyAlignment="1">
      <alignment horizontal="right" vertical="top" wrapText="1"/>
    </xf>
    <xf numFmtId="0" fontId="5" fillId="0" borderId="26" xfId="0" applyFont="1" applyFill="1" applyBorder="1"/>
    <xf numFmtId="3" fontId="5" fillId="0" borderId="26" xfId="0" applyNumberFormat="1" applyFont="1" applyFill="1" applyBorder="1"/>
    <xf numFmtId="0" fontId="5" fillId="0" borderId="12" xfId="0" applyFont="1" applyFill="1" applyBorder="1"/>
    <xf numFmtId="3" fontId="5" fillId="0" borderId="26" xfId="0" applyNumberFormat="1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horizontal="justify" vertical="top" wrapText="1"/>
    </xf>
    <xf numFmtId="3" fontId="13" fillId="0" borderId="26" xfId="0" applyNumberFormat="1" applyFont="1" applyFill="1" applyBorder="1" applyAlignment="1">
      <alignment horizontal="right" vertical="top" wrapText="1"/>
    </xf>
    <xf numFmtId="0" fontId="5" fillId="0" borderId="26" xfId="0" applyFont="1" applyBorder="1" applyAlignment="1">
      <alignment wrapText="1"/>
    </xf>
    <xf numFmtId="0" fontId="12" fillId="0" borderId="27" xfId="0" applyFont="1" applyFill="1" applyBorder="1" applyAlignment="1">
      <alignment horizontal="justify" vertical="top" wrapText="1"/>
    </xf>
    <xf numFmtId="9" fontId="12" fillId="0" borderId="27" xfId="1" applyFont="1" applyFill="1" applyBorder="1" applyAlignment="1">
      <alignment horizontal="right" vertical="top" wrapText="1"/>
    </xf>
    <xf numFmtId="3" fontId="5" fillId="0" borderId="26" xfId="0" applyNumberFormat="1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top"/>
    </xf>
    <xf numFmtId="0" fontId="14" fillId="0" borderId="28" xfId="0" applyFont="1" applyFill="1" applyBorder="1" applyAlignment="1">
      <alignment vertical="top"/>
    </xf>
    <xf numFmtId="1" fontId="15" fillId="0" borderId="29" xfId="1" applyNumberFormat="1" applyFont="1" applyFill="1" applyBorder="1" applyAlignment="1">
      <alignment horizontal="right" vertical="top" wrapText="1"/>
    </xf>
    <xf numFmtId="1" fontId="15" fillId="0" borderId="30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3" fontId="8" fillId="0" borderId="26" xfId="0" applyNumberFormat="1" applyFont="1" applyBorder="1" applyAlignment="1">
      <alignment horizontal="right" vertical="top" wrapText="1"/>
    </xf>
    <xf numFmtId="9" fontId="5" fillId="0" borderId="26" xfId="1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14" fillId="0" borderId="26" xfId="0" applyFont="1" applyFill="1" applyBorder="1" applyAlignment="1">
      <alignment vertical="top"/>
    </xf>
    <xf numFmtId="1" fontId="15" fillId="0" borderId="26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3" fontId="5" fillId="0" borderId="26" xfId="0" applyNumberFormat="1" applyFont="1" applyBorder="1"/>
    <xf numFmtId="0" fontId="14" fillId="0" borderId="26" xfId="0" applyFont="1" applyFill="1" applyBorder="1"/>
    <xf numFmtId="3" fontId="14" fillId="0" borderId="26" xfId="0" applyNumberFormat="1" applyFont="1" applyFill="1" applyBorder="1"/>
    <xf numFmtId="0" fontId="2" fillId="9" borderId="0" xfId="0" applyFont="1" applyFill="1"/>
    <xf numFmtId="164" fontId="13" fillId="0" borderId="26" xfId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115661</xdr:rowOff>
    </xdr:from>
    <xdr:to>
      <xdr:col>9</xdr:col>
      <xdr:colOff>159989</xdr:colOff>
      <xdr:row>7</xdr:row>
      <xdr:rowOff>89926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1"/>
            <xdr:cNvSpPr txBox="1"/>
          </xdr:nvSpPr>
          <xdr:spPr>
            <a:xfrm>
              <a:off x="5558518" y="830036"/>
              <a:ext cx="6337632" cy="763479"/>
            </a:xfrm>
            <a:prstGeom prst="rect">
              <a:avLst/>
            </a:prstGeom>
          </xdr:spPr>
          <xdr:style>
            <a:lnRef idx="1">
              <a:schemeClr val="accent6"/>
            </a:lnRef>
            <a:fillRef idx="2">
              <a:schemeClr val="accent6"/>
            </a:fillRef>
            <a:effectRef idx="1">
              <a:schemeClr val="accent6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t-EE" sz="2400" b="0" i="1">
                        <a:latin typeface="Cambria Math" panose="02040503050406030204" pitchFamily="18" charset="0"/>
                      </a:rPr>
                      <m:t>𝐾𝑎𝑠𝑢𝑚𝑖𝑙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ä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𝑣𝑖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𝑚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üü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𝑔𝑖𝑘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ä</m:t>
                    </m:r>
                    <m:r>
                      <a:rPr lang="et-EE" sz="2400" b="0" i="1">
                        <a:latin typeface="Cambria Math" panose="02040503050406030204" pitchFamily="18" charset="0"/>
                      </a:rPr>
                      <m:t>𝑖𝑏𝑒𝑛𝑎</m:t>
                    </m:r>
                    <m:r>
                      <a:rPr lang="et-EE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</m:t>
                        </m:r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ü</m:t>
                        </m:r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𝑠𝑖𝑘𝑢𝑙𝑢𝑑</m:t>
                        </m:r>
                      </m:num>
                      <m:den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𝑝𝑖𝑖𝑟𝑘𝑎𝑠𝑢𝑚𝑖𝑚</m:t>
                        </m:r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ää</m:t>
                        </m:r>
                        <m:r>
                          <a:rPr lang="et-EE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2" name="TextBox 11"/>
            <xdr:cNvSpPr txBox="1"/>
          </xdr:nvSpPr>
          <xdr:spPr>
            <a:xfrm>
              <a:off x="5558518" y="830036"/>
              <a:ext cx="6337632" cy="763479"/>
            </a:xfrm>
            <a:prstGeom prst="rect">
              <a:avLst/>
            </a:prstGeom>
          </xdr:spPr>
          <xdr:style>
            <a:lnRef idx="1">
              <a:schemeClr val="accent6"/>
            </a:lnRef>
            <a:fillRef idx="2">
              <a:schemeClr val="accent6"/>
            </a:fillRef>
            <a:effectRef idx="1">
              <a:schemeClr val="accent6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t-E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t-EE" sz="2400" b="0" i="0">
                  <a:latin typeface="Cambria Math" panose="02040503050406030204" pitchFamily="18" charset="0"/>
                </a:rPr>
                <a:t>𝐾𝑎𝑠𝑢𝑚𝑖𝑙ä𝑣𝑖 𝑚üü𝑔𝑖𝑘ä𝑖𝑏𝑒𝑛𝑎</a:t>
              </a:r>
              <a:r>
                <a:rPr lang="et-EE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=𝑝ü𝑠𝑖𝑘𝑢𝑙𝑢𝑑/𝑝𝑖𝑖𝑟𝑘𝑎𝑠𝑢𝑚𝑖𝑚ää𝑟</a:t>
              </a:r>
              <a:endParaRPr lang="en-US" sz="24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7</xdr:row>
      <xdr:rowOff>171450</xdr:rowOff>
    </xdr:from>
    <xdr:to>
      <xdr:col>7</xdr:col>
      <xdr:colOff>161925</xdr:colOff>
      <xdr:row>10</xdr:row>
      <xdr:rowOff>123825</xdr:rowOff>
    </xdr:to>
    <xdr:cxnSp macro="">
      <xdr:nvCxnSpPr>
        <xdr:cNvPr id="2" name="Straight Arrow Connector 1"/>
        <xdr:cNvCxnSpPr/>
      </xdr:nvCxnSpPr>
      <xdr:spPr>
        <a:xfrm flipV="1">
          <a:off x="3371850" y="1552575"/>
          <a:ext cx="222885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600076</xdr:colOff>
      <xdr:row>8</xdr:row>
      <xdr:rowOff>28575</xdr:rowOff>
    </xdr:from>
    <xdr:to>
      <xdr:col>7</xdr:col>
      <xdr:colOff>209551</xdr:colOff>
      <xdr:row>19</xdr:row>
      <xdr:rowOff>104776</xdr:rowOff>
    </xdr:to>
    <xdr:cxnSp macro="">
      <xdr:nvCxnSpPr>
        <xdr:cNvPr id="3" name="Straight Arrow Connector 2"/>
        <xdr:cNvCxnSpPr/>
      </xdr:nvCxnSpPr>
      <xdr:spPr>
        <a:xfrm rot="5400000" flipH="1" flipV="1">
          <a:off x="3395662" y="1585913"/>
          <a:ext cx="2228851" cy="22764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a/Documents/TTKK/Majandusanal&#252;&#252;s/algmaterjal/Finantsarvestus%20ja%20anal&#252;&#252;s/Finantsarvestus%20ja%20anal&#252;&#252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jutus"/>
      <sheetName val="Rahakäibe aruanne otsemeetod"/>
      <sheetName val="Kasumiaruanne"/>
      <sheetName val="bilansi horisontaalanalüüs"/>
      <sheetName val="bilansi vertikaalanalüüs"/>
      <sheetName val="SA ja DuPont"/>
      <sheetName val="5-aastaku plaan"/>
      <sheetName val="suhtarvu analüüs"/>
      <sheetName val="Rahavoo aruanne kaudmeetodil"/>
      <sheetName val="Du Pont"/>
    </sheetNames>
    <sheetDataSet>
      <sheetData sheetId="0"/>
      <sheetData sheetId="1"/>
      <sheetData sheetId="2">
        <row r="19">
          <cell r="A19" t="str">
            <v>Personalikulud (tulemustasud)</v>
          </cell>
        </row>
        <row r="21">
          <cell r="A21" t="str">
            <v>Brutokasum:</v>
          </cell>
        </row>
        <row r="39">
          <cell r="D39">
            <v>680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F37"/>
  <sheetViews>
    <sheetView workbookViewId="0">
      <selection activeCell="E7" sqref="E7"/>
    </sheetView>
  </sheetViews>
  <sheetFormatPr defaultColWidth="9.109375" defaultRowHeight="13.8" x14ac:dyDescent="0.25"/>
  <cols>
    <col min="1" max="1" width="26" style="74" customWidth="1"/>
    <col min="2" max="2" width="12" style="74" customWidth="1"/>
    <col min="3" max="3" width="19.88671875" style="74" customWidth="1"/>
    <col min="4" max="4" width="3.44140625" style="74" customWidth="1"/>
    <col min="5" max="5" width="12.33203125" style="74" customWidth="1"/>
    <col min="6" max="6" width="20.6640625" style="74" customWidth="1"/>
    <col min="7" max="16384" width="9.109375" style="74"/>
  </cols>
  <sheetData>
    <row r="2" spans="1:8" ht="15.6" x14ac:dyDescent="0.3">
      <c r="A2" s="142" t="s">
        <v>45</v>
      </c>
      <c r="B2" s="142"/>
      <c r="C2" s="142"/>
      <c r="D2" s="142"/>
      <c r="E2" s="142"/>
    </row>
    <row r="3" spans="1:8" ht="16.2" thickBot="1" x14ac:dyDescent="0.35">
      <c r="A3" s="143" t="s">
        <v>50</v>
      </c>
      <c r="B3" s="143"/>
      <c r="C3" s="143"/>
      <c r="D3" s="143"/>
      <c r="E3" s="75" t="s">
        <v>44</v>
      </c>
    </row>
    <row r="4" spans="1:8" ht="16.2" thickBot="1" x14ac:dyDescent="0.35">
      <c r="A4" s="143"/>
      <c r="B4" s="143"/>
      <c r="C4" s="143"/>
      <c r="D4" s="143"/>
      <c r="E4" s="111"/>
    </row>
    <row r="5" spans="1:8" ht="16.2" thickBot="1" x14ac:dyDescent="0.35">
      <c r="A5" s="92"/>
      <c r="B5" s="92"/>
      <c r="C5" s="92"/>
      <c r="D5" s="92"/>
      <c r="E5" s="119"/>
    </row>
    <row r="6" spans="1:8" ht="16.2" thickBot="1" x14ac:dyDescent="0.35">
      <c r="A6" s="144" t="s">
        <v>39</v>
      </c>
      <c r="B6" s="145"/>
      <c r="C6" s="146"/>
      <c r="D6" s="75"/>
      <c r="E6" s="75"/>
    </row>
    <row r="7" spans="1:8" ht="15.6" x14ac:dyDescent="0.3">
      <c r="A7" s="81"/>
      <c r="B7" s="82" t="s">
        <v>38</v>
      </c>
      <c r="C7" s="83" t="s">
        <v>40</v>
      </c>
      <c r="D7" s="75"/>
      <c r="E7" s="120"/>
      <c r="F7" s="121"/>
      <c r="G7" s="121"/>
      <c r="H7" s="121"/>
    </row>
    <row r="8" spans="1:8" ht="15.6" x14ac:dyDescent="0.3">
      <c r="A8" s="84" t="s">
        <v>7</v>
      </c>
      <c r="B8" s="85"/>
      <c r="C8" s="86"/>
      <c r="D8" s="75"/>
      <c r="E8" s="119"/>
      <c r="F8" s="121"/>
      <c r="G8" s="121"/>
      <c r="H8" s="121"/>
    </row>
    <row r="9" spans="1:8" ht="15.6" x14ac:dyDescent="0.3">
      <c r="A9" s="87" t="s">
        <v>9</v>
      </c>
      <c r="B9" s="88"/>
      <c r="C9" s="89"/>
      <c r="D9" s="76"/>
      <c r="E9" s="120"/>
      <c r="F9" s="121"/>
      <c r="G9" s="121"/>
      <c r="H9" s="121"/>
    </row>
    <row r="10" spans="1:8" ht="15.6" x14ac:dyDescent="0.3">
      <c r="A10" s="99" t="s">
        <v>12</v>
      </c>
      <c r="B10" s="114"/>
      <c r="C10" s="114"/>
      <c r="D10" s="75"/>
      <c r="E10" s="121"/>
      <c r="F10" s="121"/>
      <c r="G10" s="121"/>
      <c r="H10" s="121"/>
    </row>
    <row r="11" spans="1:8" ht="15.6" x14ac:dyDescent="0.3">
      <c r="A11" s="99" t="s">
        <v>43</v>
      </c>
      <c r="B11" s="100"/>
      <c r="C11" s="100"/>
      <c r="D11" s="75"/>
      <c r="E11" s="121"/>
      <c r="F11" s="121"/>
      <c r="G11" s="121"/>
      <c r="H11" s="121"/>
    </row>
    <row r="12" spans="1:8" ht="15.6" x14ac:dyDescent="0.3">
      <c r="A12" s="101" t="s">
        <v>14</v>
      </c>
      <c r="B12" s="112"/>
      <c r="C12" s="103"/>
      <c r="D12" s="76"/>
      <c r="E12" s="121"/>
      <c r="F12" s="121"/>
      <c r="G12" s="121"/>
      <c r="H12" s="121"/>
    </row>
    <row r="13" spans="1:8" ht="15.6" x14ac:dyDescent="0.3">
      <c r="A13" s="104" t="s">
        <v>16</v>
      </c>
      <c r="B13" s="105"/>
      <c r="C13" s="106"/>
      <c r="D13" s="90"/>
      <c r="E13" s="121"/>
      <c r="F13" s="121"/>
      <c r="G13" s="121"/>
      <c r="H13" s="121"/>
    </row>
    <row r="14" spans="1:8" ht="16.2" thickBot="1" x14ac:dyDescent="0.35">
      <c r="A14" s="116" t="s">
        <v>42</v>
      </c>
      <c r="B14" s="117"/>
      <c r="C14" s="117"/>
      <c r="D14" s="75"/>
      <c r="E14" s="121"/>
      <c r="F14" s="121"/>
      <c r="G14" s="121"/>
      <c r="H14" s="121"/>
    </row>
    <row r="15" spans="1:8" ht="16.2" thickBot="1" x14ac:dyDescent="0.35">
      <c r="A15" s="123" t="s">
        <v>41</v>
      </c>
      <c r="B15" s="124"/>
      <c r="C15" s="125"/>
      <c r="D15" s="75"/>
      <c r="E15" s="121"/>
      <c r="F15" s="121"/>
      <c r="G15" s="121"/>
      <c r="H15" s="121"/>
    </row>
    <row r="16" spans="1:8" ht="15.6" x14ac:dyDescent="0.3">
      <c r="A16" s="122"/>
      <c r="B16" s="122"/>
      <c r="C16" s="122"/>
      <c r="D16" s="75"/>
      <c r="E16" s="121"/>
      <c r="F16" s="121"/>
      <c r="G16" s="121"/>
      <c r="H16" s="121"/>
    </row>
    <row r="17" spans="1:214" ht="15.6" x14ac:dyDescent="0.3">
      <c r="A17" s="75"/>
      <c r="B17" s="75"/>
      <c r="C17" s="75"/>
      <c r="D17" s="75"/>
    </row>
    <row r="18" spans="1:214" ht="15.6" x14ac:dyDescent="0.3">
      <c r="A18" s="94" t="s">
        <v>51</v>
      </c>
      <c r="B18" s="118"/>
      <c r="C18" s="118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214" ht="31.2" x14ac:dyDescent="0.3">
      <c r="A19" s="115" t="s">
        <v>52</v>
      </c>
      <c r="B19" s="96"/>
      <c r="C19" s="97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214" x14ac:dyDescent="0.25">
      <c r="B20" s="93"/>
      <c r="C20" s="93"/>
    </row>
    <row r="21" spans="1:214" ht="15.6" x14ac:dyDescent="0.3">
      <c r="A21" s="75"/>
      <c r="C21" s="77"/>
      <c r="D21" s="77"/>
      <c r="E21" s="77"/>
    </row>
    <row r="22" spans="1:214" ht="81" customHeight="1" x14ac:dyDescent="0.3">
      <c r="B22" s="75"/>
      <c r="C22" s="75"/>
      <c r="D22" s="75"/>
      <c r="E22" s="75"/>
    </row>
    <row r="25" spans="1:214" ht="15.6" x14ac:dyDescent="0.3">
      <c r="A25" s="75"/>
      <c r="B25" s="75"/>
      <c r="C25" s="76"/>
      <c r="D25" s="75"/>
      <c r="E25" s="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</row>
    <row r="26" spans="1:214" ht="15.6" x14ac:dyDescent="0.3">
      <c r="A26" s="75"/>
      <c r="B26" s="75"/>
      <c r="C26" s="75"/>
      <c r="D26" s="75"/>
      <c r="E26" s="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</row>
    <row r="27" spans="1:214" ht="15.6" x14ac:dyDescent="0.3">
      <c r="A27" s="75"/>
      <c r="B27" s="75"/>
      <c r="C27" s="75"/>
      <c r="D27" s="75"/>
      <c r="E27" s="7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</row>
    <row r="28" spans="1:214" ht="15.6" x14ac:dyDescent="0.3">
      <c r="A28" s="75"/>
      <c r="B28" s="75"/>
      <c r="C28" s="75"/>
      <c r="D28" s="75"/>
      <c r="E28" s="7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</row>
    <row r="29" spans="1:214" ht="15.6" x14ac:dyDescent="0.3">
      <c r="A29" s="75"/>
      <c r="B29" s="75"/>
      <c r="C29" s="75"/>
      <c r="D29" s="75"/>
      <c r="E29" s="9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</row>
    <row r="30" spans="1:214" ht="14.4" x14ac:dyDescent="0.3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</row>
    <row r="31" spans="1:214" ht="14.4" x14ac:dyDescent="0.3"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</row>
    <row r="32" spans="1:214" ht="14.4" x14ac:dyDescent="0.3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</row>
    <row r="33" spans="6:214" ht="14.4" x14ac:dyDescent="0.3"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</row>
    <row r="34" spans="6:214" ht="14.4" x14ac:dyDescent="0.3"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</row>
    <row r="35" spans="6:214" ht="14.4" x14ac:dyDescent="0.3"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</row>
    <row r="36" spans="6:214" ht="14.4" x14ac:dyDescent="0.3"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</row>
    <row r="37" spans="6:214" ht="14.4" x14ac:dyDescent="0.3"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</row>
  </sheetData>
  <mergeCells count="3">
    <mergeCell ref="A2:E2"/>
    <mergeCell ref="A3:D4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7"/>
  <sheetViews>
    <sheetView topLeftCell="A39" zoomScale="112" workbookViewId="0">
      <selection activeCell="B50" sqref="B50"/>
    </sheetView>
  </sheetViews>
  <sheetFormatPr defaultColWidth="9.109375" defaultRowHeight="13.8" x14ac:dyDescent="0.25"/>
  <cols>
    <col min="1" max="1" width="26" style="74" customWidth="1"/>
    <col min="2" max="2" width="23.6640625" style="74" customWidth="1"/>
    <col min="3" max="3" width="26.44140625" style="74" customWidth="1"/>
    <col min="4" max="4" width="34.6640625" style="74" customWidth="1"/>
    <col min="5" max="5" width="12.33203125" style="74" customWidth="1"/>
    <col min="6" max="6" width="20.6640625" style="74" customWidth="1"/>
    <col min="7" max="16384" width="9.109375" style="74"/>
  </cols>
  <sheetData>
    <row r="1" spans="1:5" ht="56.4" customHeight="1" x14ac:dyDescent="0.25">
      <c r="A1" s="143" t="s">
        <v>57</v>
      </c>
      <c r="B1" s="143"/>
      <c r="C1" s="143"/>
      <c r="D1" s="136"/>
    </row>
    <row r="2" spans="1:5" ht="37.799999999999997" hidden="1" customHeight="1" x14ac:dyDescent="0.25">
      <c r="A2" s="136"/>
      <c r="B2" s="136"/>
      <c r="C2" s="136"/>
      <c r="D2" s="136"/>
    </row>
    <row r="3" spans="1:5" ht="16.2" hidden="1" thickBot="1" x14ac:dyDescent="0.3">
      <c r="A3" s="126"/>
      <c r="B3" s="126"/>
      <c r="C3" s="126"/>
      <c r="D3" s="126"/>
    </row>
    <row r="4" spans="1:5" ht="15.6" x14ac:dyDescent="0.3">
      <c r="A4" s="148" t="s">
        <v>39</v>
      </c>
      <c r="B4" s="148"/>
      <c r="C4" s="148"/>
      <c r="D4" s="75"/>
      <c r="E4" s="75"/>
    </row>
    <row r="5" spans="1:5" ht="15.6" x14ac:dyDescent="0.3">
      <c r="A5" s="113"/>
      <c r="B5" s="113" t="s">
        <v>38</v>
      </c>
      <c r="C5" s="113" t="s">
        <v>40</v>
      </c>
      <c r="D5" s="75"/>
      <c r="E5" s="75"/>
    </row>
    <row r="6" spans="1:5" ht="15.6" x14ac:dyDescent="0.3">
      <c r="A6" s="127" t="s">
        <v>7</v>
      </c>
      <c r="B6" s="128">
        <f>10*4000</f>
        <v>40000</v>
      </c>
      <c r="C6" s="129">
        <v>10</v>
      </c>
      <c r="D6" s="75"/>
      <c r="E6" s="75"/>
    </row>
    <row r="7" spans="1:5" ht="15.6" x14ac:dyDescent="0.3">
      <c r="A7" s="127" t="s">
        <v>9</v>
      </c>
      <c r="B7" s="128">
        <f>5*4000</f>
        <v>20000</v>
      </c>
      <c r="C7" s="129">
        <v>5</v>
      </c>
      <c r="D7" s="76"/>
      <c r="E7" s="75"/>
    </row>
    <row r="8" spans="1:5" ht="15.6" x14ac:dyDescent="0.3">
      <c r="A8" s="99" t="s">
        <v>12</v>
      </c>
      <c r="B8" s="130">
        <f>B6-B7</f>
        <v>20000</v>
      </c>
      <c r="C8" s="130">
        <f>C6-C7</f>
        <v>5</v>
      </c>
      <c r="D8" s="75"/>
      <c r="E8" s="75"/>
    </row>
    <row r="9" spans="1:5" ht="15.6" x14ac:dyDescent="0.3">
      <c r="A9" s="99" t="s">
        <v>43</v>
      </c>
      <c r="B9" s="131">
        <f>B8/B6</f>
        <v>0.5</v>
      </c>
      <c r="C9" s="131">
        <f>C8/C6</f>
        <v>0.5</v>
      </c>
      <c r="D9" s="75"/>
      <c r="E9" s="75"/>
    </row>
    <row r="10" spans="1:5" ht="15.6" x14ac:dyDescent="0.3">
      <c r="A10" s="127" t="s">
        <v>14</v>
      </c>
      <c r="B10" s="130">
        <v>15000</v>
      </c>
      <c r="C10" s="132"/>
      <c r="D10" s="76"/>
      <c r="E10" s="75"/>
    </row>
    <row r="11" spans="1:5" ht="15.6" x14ac:dyDescent="0.3">
      <c r="A11" s="104" t="s">
        <v>16</v>
      </c>
      <c r="B11" s="137">
        <f>B8-B10</f>
        <v>5000</v>
      </c>
      <c r="C11" s="94"/>
      <c r="D11" s="90"/>
      <c r="E11" s="75"/>
    </row>
    <row r="12" spans="1:5" ht="15.6" x14ac:dyDescent="0.3">
      <c r="A12" s="107" t="s">
        <v>42</v>
      </c>
      <c r="B12" s="108">
        <f>B7/B6</f>
        <v>0.5</v>
      </c>
      <c r="C12" s="108"/>
      <c r="D12" s="75"/>
      <c r="E12" s="75"/>
    </row>
    <row r="13" spans="1:5" ht="15.6" x14ac:dyDescent="0.3">
      <c r="A13" s="133" t="s">
        <v>41</v>
      </c>
      <c r="B13" s="134">
        <f>B10/B9</f>
        <v>30000</v>
      </c>
      <c r="C13" s="134">
        <f>B10/C8</f>
        <v>3000</v>
      </c>
      <c r="D13" s="75">
        <f>B13/C13</f>
        <v>10</v>
      </c>
      <c r="E13" s="75"/>
    </row>
    <row r="14" spans="1:5" ht="15.6" hidden="1" x14ac:dyDescent="0.3">
      <c r="A14" s="75"/>
      <c r="C14" s="77"/>
      <c r="D14" s="77"/>
      <c r="E14" s="77"/>
    </row>
    <row r="15" spans="1:5" ht="15.6" customHeight="1" x14ac:dyDescent="0.3">
      <c r="A15" s="143" t="s">
        <v>58</v>
      </c>
      <c r="B15" s="143"/>
      <c r="C15" s="143"/>
      <c r="D15" s="135"/>
      <c r="E15" s="75"/>
    </row>
    <row r="16" spans="1:5" ht="33.6" customHeight="1" thickBot="1" x14ac:dyDescent="0.3">
      <c r="A16" s="150"/>
      <c r="B16" s="150"/>
      <c r="C16" s="150"/>
      <c r="D16" s="135"/>
    </row>
    <row r="17" spans="1:214" ht="15.6" x14ac:dyDescent="0.3">
      <c r="A17" s="149"/>
      <c r="B17" s="145"/>
      <c r="C17" s="146"/>
      <c r="D17" s="75"/>
    </row>
    <row r="18" spans="1:214" ht="15.6" x14ac:dyDescent="0.3">
      <c r="A18" s="113"/>
      <c r="B18" s="113" t="s">
        <v>38</v>
      </c>
      <c r="C18" s="113" t="s">
        <v>40</v>
      </c>
      <c r="D18" s="75"/>
      <c r="E18" s="7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</row>
    <row r="19" spans="1:214" ht="15.6" x14ac:dyDescent="0.3">
      <c r="A19" s="127" t="s">
        <v>7</v>
      </c>
      <c r="B19" s="112">
        <f>C19*4000</f>
        <v>40000</v>
      </c>
      <c r="C19" s="103">
        <v>10</v>
      </c>
      <c r="D19" s="75"/>
      <c r="E19" s="7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</row>
    <row r="20" spans="1:214" ht="15.6" x14ac:dyDescent="0.3">
      <c r="A20" s="127" t="s">
        <v>9</v>
      </c>
      <c r="B20" s="112">
        <f>C20*4000</f>
        <v>32000</v>
      </c>
      <c r="C20" s="103">
        <v>8</v>
      </c>
      <c r="D20" s="76"/>
      <c r="E20" s="7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</row>
    <row r="21" spans="1:214" ht="15.6" x14ac:dyDescent="0.3">
      <c r="A21" s="99" t="s">
        <v>12</v>
      </c>
      <c r="B21" s="114">
        <f>B19-B20</f>
        <v>8000</v>
      </c>
      <c r="C21" s="114">
        <f>C19-C20</f>
        <v>2</v>
      </c>
      <c r="D21" s="75"/>
      <c r="E21" s="7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</row>
    <row r="22" spans="1:214" ht="15.6" x14ac:dyDescent="0.3">
      <c r="A22" s="99" t="s">
        <v>43</v>
      </c>
      <c r="B22" s="100">
        <f>B21/B19</f>
        <v>0.2</v>
      </c>
      <c r="C22" s="100"/>
      <c r="D22" s="75"/>
      <c r="E22" s="9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</row>
    <row r="23" spans="1:214" ht="15.6" x14ac:dyDescent="0.3">
      <c r="A23" s="127" t="s">
        <v>14</v>
      </c>
      <c r="B23" s="112">
        <v>15000</v>
      </c>
      <c r="C23" s="103"/>
      <c r="D23" s="7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</row>
    <row r="24" spans="1:214" ht="15.6" x14ac:dyDescent="0.3">
      <c r="A24" s="104" t="s">
        <v>16</v>
      </c>
      <c r="B24" s="105">
        <f>B21-B23</f>
        <v>-7000</v>
      </c>
      <c r="C24" s="106"/>
      <c r="D24" s="7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</row>
    <row r="25" spans="1:214" ht="15.6" x14ac:dyDescent="0.3">
      <c r="A25" s="107" t="s">
        <v>42</v>
      </c>
      <c r="B25" s="108">
        <f>B20/B19</f>
        <v>0.8</v>
      </c>
      <c r="C25" s="108"/>
      <c r="D25" s="7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</row>
    <row r="26" spans="1:214" ht="15.6" x14ac:dyDescent="0.3">
      <c r="A26" s="138" t="s">
        <v>41</v>
      </c>
      <c r="B26" s="139">
        <f>B23/B22</f>
        <v>75000</v>
      </c>
      <c r="C26" s="139">
        <f>B23/C21</f>
        <v>7500</v>
      </c>
      <c r="D26" s="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</row>
    <row r="27" spans="1:214" ht="15.6" x14ac:dyDescent="0.3">
      <c r="A27" s="75" t="s">
        <v>59</v>
      </c>
      <c r="B27" s="78"/>
      <c r="C27" s="78"/>
      <c r="D27" s="7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</row>
    <row r="28" spans="1:214" ht="15.6" x14ac:dyDescent="0.3">
      <c r="A28" s="75"/>
      <c r="B28" s="94" t="s">
        <v>53</v>
      </c>
      <c r="C28" s="95" t="s">
        <v>54</v>
      </c>
      <c r="D28" s="7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</row>
    <row r="29" spans="1:214" ht="15.6" x14ac:dyDescent="0.3">
      <c r="A29" s="98"/>
      <c r="B29" s="96">
        <f>B26-B13</f>
        <v>45000</v>
      </c>
      <c r="C29" s="96">
        <f>C26-C13</f>
        <v>4500</v>
      </c>
      <c r="D29" s="7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</row>
    <row r="30" spans="1:214" ht="52.2" customHeight="1" x14ac:dyDescent="0.25">
      <c r="A30" s="143" t="s">
        <v>55</v>
      </c>
      <c r="B30" s="143"/>
      <c r="C30" s="143"/>
      <c r="D30" s="135"/>
    </row>
    <row r="31" spans="1:214" ht="15.6" x14ac:dyDescent="0.3">
      <c r="A31" s="113"/>
      <c r="B31" s="113" t="s">
        <v>38</v>
      </c>
      <c r="C31" s="113" t="s">
        <v>40</v>
      </c>
      <c r="D31" s="75"/>
    </row>
    <row r="32" spans="1:214" ht="15.6" x14ac:dyDescent="0.3">
      <c r="A32" s="127" t="s">
        <v>7</v>
      </c>
      <c r="B32" s="112">
        <f>C32*4000</f>
        <v>40000</v>
      </c>
      <c r="C32" s="103">
        <v>10</v>
      </c>
      <c r="D32" s="75"/>
    </row>
    <row r="33" spans="1:4" ht="15.6" x14ac:dyDescent="0.3">
      <c r="A33" s="127" t="s">
        <v>9</v>
      </c>
      <c r="B33" s="112">
        <f>C33*4000</f>
        <v>20000</v>
      </c>
      <c r="C33" s="103">
        <v>5</v>
      </c>
      <c r="D33" s="76"/>
    </row>
    <row r="34" spans="1:4" ht="15.6" x14ac:dyDescent="0.3">
      <c r="A34" s="99" t="s">
        <v>12</v>
      </c>
      <c r="B34" s="114">
        <f>B32-B33</f>
        <v>20000</v>
      </c>
      <c r="C34" s="114">
        <f>C32-C33</f>
        <v>5</v>
      </c>
      <c r="D34" s="75"/>
    </row>
    <row r="35" spans="1:4" ht="15.6" x14ac:dyDescent="0.3">
      <c r="A35" s="99" t="s">
        <v>43</v>
      </c>
      <c r="B35" s="100">
        <f>B34/B32</f>
        <v>0.5</v>
      </c>
      <c r="C35" s="100"/>
      <c r="D35" s="75"/>
    </row>
    <row r="36" spans="1:4" ht="15.6" x14ac:dyDescent="0.3">
      <c r="A36" s="127" t="s">
        <v>14</v>
      </c>
      <c r="B36" s="112">
        <f>18000</f>
        <v>18000</v>
      </c>
      <c r="C36" s="103"/>
      <c r="D36" s="76"/>
    </row>
    <row r="37" spans="1:4" ht="15.6" x14ac:dyDescent="0.3">
      <c r="A37" s="104" t="s">
        <v>16</v>
      </c>
      <c r="B37" s="105">
        <f>B34-B36</f>
        <v>2000</v>
      </c>
      <c r="C37" s="106"/>
      <c r="D37" s="75"/>
    </row>
    <row r="38" spans="1:4" ht="15.6" x14ac:dyDescent="0.3">
      <c r="A38" s="107" t="s">
        <v>42</v>
      </c>
      <c r="B38" s="108">
        <f>B33/B32</f>
        <v>0.5</v>
      </c>
      <c r="C38" s="108"/>
      <c r="D38" s="75"/>
    </row>
    <row r="39" spans="1:4" ht="15.6" x14ac:dyDescent="0.3">
      <c r="A39" s="109" t="s">
        <v>41</v>
      </c>
      <c r="B39" s="110">
        <f>B36/B35</f>
        <v>36000</v>
      </c>
      <c r="C39" s="110">
        <f>B36/C34</f>
        <v>3600</v>
      </c>
      <c r="D39" s="75"/>
    </row>
    <row r="40" spans="1:4" ht="15.6" x14ac:dyDescent="0.3">
      <c r="A40" s="75" t="s">
        <v>60</v>
      </c>
      <c r="B40" s="78"/>
      <c r="C40" s="78"/>
      <c r="D40" s="75"/>
    </row>
    <row r="41" spans="1:4" ht="15.6" x14ac:dyDescent="0.3">
      <c r="A41" s="75"/>
      <c r="B41" s="94" t="s">
        <v>53</v>
      </c>
      <c r="C41" s="95" t="s">
        <v>54</v>
      </c>
      <c r="D41" s="75"/>
    </row>
    <row r="42" spans="1:4" ht="15.6" x14ac:dyDescent="0.3">
      <c r="A42" s="98"/>
      <c r="B42" s="96">
        <f>B39-B13</f>
        <v>6000</v>
      </c>
      <c r="C42" s="96">
        <f>C39-C13</f>
        <v>600</v>
      </c>
      <c r="D42" s="75"/>
    </row>
    <row r="44" spans="1:4" ht="13.8" customHeight="1" x14ac:dyDescent="0.25">
      <c r="A44" s="147" t="s">
        <v>56</v>
      </c>
      <c r="B44" s="147"/>
      <c r="C44" s="147"/>
      <c r="D44" s="135"/>
    </row>
    <row r="45" spans="1:4" ht="19.8" customHeight="1" x14ac:dyDescent="0.25">
      <c r="A45" s="147"/>
      <c r="B45" s="147"/>
      <c r="C45" s="147"/>
      <c r="D45" s="135"/>
    </row>
    <row r="46" spans="1:4" ht="15.6" x14ac:dyDescent="0.3">
      <c r="A46" s="113"/>
      <c r="B46" s="113" t="s">
        <v>38</v>
      </c>
      <c r="C46" s="113" t="s">
        <v>40</v>
      </c>
      <c r="D46" s="75"/>
    </row>
    <row r="47" spans="1:4" ht="15.6" x14ac:dyDescent="0.3">
      <c r="A47" s="127" t="s">
        <v>7</v>
      </c>
      <c r="B47" s="112">
        <f>C47*4000</f>
        <v>32000</v>
      </c>
      <c r="C47" s="103">
        <v>8</v>
      </c>
      <c r="D47" s="75"/>
    </row>
    <row r="48" spans="1:4" ht="15.6" x14ac:dyDescent="0.3">
      <c r="A48" s="127" t="s">
        <v>9</v>
      </c>
      <c r="B48" s="112">
        <f>C48*4000</f>
        <v>20000</v>
      </c>
      <c r="C48" s="103">
        <v>5</v>
      </c>
      <c r="D48" s="76"/>
    </row>
    <row r="49" spans="1:4" ht="15.6" x14ac:dyDescent="0.3">
      <c r="A49" s="99" t="s">
        <v>12</v>
      </c>
      <c r="B49" s="114">
        <f>B47-B48</f>
        <v>12000</v>
      </c>
      <c r="C49" s="114">
        <f>C47-C48</f>
        <v>3</v>
      </c>
      <c r="D49" s="75"/>
    </row>
    <row r="50" spans="1:4" ht="15.6" x14ac:dyDescent="0.3">
      <c r="A50" s="99" t="s">
        <v>43</v>
      </c>
      <c r="B50" s="141">
        <f>B49/B47</f>
        <v>0.375</v>
      </c>
      <c r="C50" s="100"/>
      <c r="D50" s="75"/>
    </row>
    <row r="51" spans="1:4" ht="15.6" x14ac:dyDescent="0.3">
      <c r="A51" s="127" t="s">
        <v>14</v>
      </c>
      <c r="B51" s="102">
        <v>15000</v>
      </c>
      <c r="C51" s="103"/>
      <c r="D51" s="76"/>
    </row>
    <row r="52" spans="1:4" ht="15.6" x14ac:dyDescent="0.3">
      <c r="A52" s="104" t="s">
        <v>16</v>
      </c>
      <c r="B52" s="105">
        <f>B49-B51</f>
        <v>-3000</v>
      </c>
      <c r="C52" s="106"/>
      <c r="D52" s="75"/>
    </row>
    <row r="53" spans="1:4" ht="15.6" x14ac:dyDescent="0.3">
      <c r="A53" s="107" t="s">
        <v>42</v>
      </c>
      <c r="B53" s="108">
        <f>B48/B47</f>
        <v>0.625</v>
      </c>
      <c r="C53" s="108"/>
      <c r="D53" s="75"/>
    </row>
    <row r="54" spans="1:4" ht="15.6" x14ac:dyDescent="0.3">
      <c r="A54" s="109" t="s">
        <v>41</v>
      </c>
      <c r="B54" s="110">
        <f>B51/B50</f>
        <v>40000</v>
      </c>
      <c r="C54" s="110">
        <f>B51/C49</f>
        <v>5000</v>
      </c>
      <c r="D54" s="75"/>
    </row>
    <row r="55" spans="1:4" ht="15.6" x14ac:dyDescent="0.3">
      <c r="A55" s="75" t="s">
        <v>60</v>
      </c>
      <c r="B55" s="78"/>
      <c r="C55" s="78"/>
      <c r="D55" s="75"/>
    </row>
    <row r="56" spans="1:4" ht="15.6" x14ac:dyDescent="0.3">
      <c r="A56" s="75"/>
      <c r="B56" s="94" t="s">
        <v>53</v>
      </c>
      <c r="C56" s="95" t="s">
        <v>54</v>
      </c>
      <c r="D56" s="75"/>
    </row>
    <row r="57" spans="1:4" ht="15.6" x14ac:dyDescent="0.3">
      <c r="A57" s="98"/>
      <c r="B57" s="96">
        <f>B54-B13</f>
        <v>10000</v>
      </c>
      <c r="C57" s="96">
        <f>C54-C13</f>
        <v>2000</v>
      </c>
      <c r="D57" s="75"/>
    </row>
  </sheetData>
  <mergeCells count="6">
    <mergeCell ref="A30:C30"/>
    <mergeCell ref="A44:C45"/>
    <mergeCell ref="A4:C4"/>
    <mergeCell ref="A17:C17"/>
    <mergeCell ref="A1:C1"/>
    <mergeCell ref="A15:C1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topLeftCell="A3" workbookViewId="0">
      <selection activeCell="H25" sqref="H25"/>
    </sheetView>
  </sheetViews>
  <sheetFormatPr defaultRowHeight="14.4" x14ac:dyDescent="0.3"/>
  <cols>
    <col min="1" max="1" width="35.88671875" customWidth="1"/>
    <col min="2" max="2" width="14.6640625" customWidth="1"/>
    <col min="3" max="3" width="3" hidden="1" customWidth="1"/>
    <col min="4" max="4" width="0" hidden="1" customWidth="1"/>
    <col min="6" max="6" width="12.6640625" customWidth="1"/>
    <col min="8" max="8" width="11.33203125" customWidth="1"/>
    <col min="9" max="9" width="14.88671875" customWidth="1"/>
  </cols>
  <sheetData>
    <row r="2" spans="1:9" ht="15" thickBot="1" x14ac:dyDescent="0.35">
      <c r="A2" s="1" t="s">
        <v>0</v>
      </c>
      <c r="B2" s="1">
        <v>2010</v>
      </c>
      <c r="C2" s="1"/>
      <c r="F2" s="1" t="s">
        <v>46</v>
      </c>
    </row>
    <row r="3" spans="1:9" x14ac:dyDescent="0.3">
      <c r="A3" s="2"/>
      <c r="B3" s="3" t="s">
        <v>1</v>
      </c>
      <c r="C3" s="3"/>
      <c r="D3" s="3" t="s">
        <v>2</v>
      </c>
      <c r="F3" s="4"/>
      <c r="G3" s="5"/>
      <c r="H3" s="6" t="s">
        <v>2</v>
      </c>
      <c r="I3" s="7" t="s">
        <v>2</v>
      </c>
    </row>
    <row r="4" spans="1:9" ht="15" thickBot="1" x14ac:dyDescent="0.35">
      <c r="A4" s="8"/>
      <c r="B4" s="9" t="s">
        <v>3</v>
      </c>
      <c r="C4" s="9"/>
      <c r="D4" s="9"/>
      <c r="F4" s="10"/>
      <c r="G4" s="11"/>
      <c r="H4" s="12" t="s">
        <v>3</v>
      </c>
      <c r="I4" s="13" t="s">
        <v>4</v>
      </c>
    </row>
    <row r="5" spans="1:9" ht="15" thickBot="1" x14ac:dyDescent="0.35">
      <c r="A5" s="14" t="s">
        <v>5</v>
      </c>
      <c r="B5" s="15"/>
      <c r="C5" s="15"/>
      <c r="D5" s="15"/>
      <c r="F5" s="16"/>
      <c r="G5" s="17"/>
      <c r="H5" s="18"/>
      <c r="I5" s="19"/>
    </row>
    <row r="6" spans="1:9" ht="15" thickBot="1" x14ac:dyDescent="0.35">
      <c r="A6" s="20" t="s">
        <v>6</v>
      </c>
      <c r="B6" s="21">
        <v>40000</v>
      </c>
      <c r="C6" s="21"/>
      <c r="D6" s="21">
        <f>B6/12</f>
        <v>3333.3333333333335</v>
      </c>
      <c r="F6" s="22" t="s">
        <v>7</v>
      </c>
      <c r="G6" s="23"/>
      <c r="H6" s="24">
        <f>B6</f>
        <v>40000</v>
      </c>
      <c r="I6" s="25">
        <f>H6/4000</f>
        <v>10</v>
      </c>
    </row>
    <row r="7" spans="1:9" ht="15" thickBot="1" x14ac:dyDescent="0.35">
      <c r="A7" s="26" t="s">
        <v>8</v>
      </c>
      <c r="B7" s="27">
        <f>B6</f>
        <v>40000</v>
      </c>
      <c r="C7" s="27"/>
      <c r="D7" s="27">
        <f t="shared" ref="D7:D41" si="0">B7/12</f>
        <v>3333.3333333333335</v>
      </c>
      <c r="F7" s="22"/>
      <c r="G7" s="23"/>
      <c r="H7" s="28"/>
      <c r="I7" s="29"/>
    </row>
    <row r="8" spans="1:9" ht="15" thickBot="1" x14ac:dyDescent="0.35">
      <c r="B8" s="30"/>
      <c r="C8" s="30"/>
      <c r="D8" s="31"/>
      <c r="F8" s="32" t="s">
        <v>9</v>
      </c>
      <c r="G8" s="33"/>
      <c r="H8" s="34">
        <f>B11</f>
        <v>20000</v>
      </c>
      <c r="I8" s="35">
        <f>H8/4000</f>
        <v>5</v>
      </c>
    </row>
    <row r="9" spans="1:9" x14ac:dyDescent="0.3">
      <c r="A9" s="14" t="s">
        <v>10</v>
      </c>
      <c r="B9" s="15"/>
      <c r="C9" s="15"/>
      <c r="D9" s="30"/>
      <c r="F9" s="32"/>
      <c r="G9" s="33"/>
      <c r="H9" s="36"/>
      <c r="I9" s="35"/>
    </row>
    <row r="10" spans="1:9" ht="15" thickBot="1" x14ac:dyDescent="0.35">
      <c r="A10" s="37" t="s">
        <v>11</v>
      </c>
      <c r="B10" s="38">
        <f>4000*5</f>
        <v>20000</v>
      </c>
      <c r="C10" s="38"/>
      <c r="D10" s="39">
        <f t="shared" si="0"/>
        <v>1666.6666666666667</v>
      </c>
      <c r="F10" s="40" t="s">
        <v>12</v>
      </c>
      <c r="G10" s="41"/>
      <c r="H10" s="42">
        <f>H6-H8</f>
        <v>20000</v>
      </c>
      <c r="I10" s="79">
        <f>I6-I8</f>
        <v>5</v>
      </c>
    </row>
    <row r="11" spans="1:9" ht="15" thickBot="1" x14ac:dyDescent="0.35">
      <c r="A11" s="43" t="s">
        <v>13</v>
      </c>
      <c r="B11" s="44">
        <f>B10</f>
        <v>20000</v>
      </c>
      <c r="C11" s="44"/>
      <c r="D11" s="27">
        <f t="shared" si="0"/>
        <v>1666.6666666666667</v>
      </c>
      <c r="F11" s="45"/>
      <c r="G11" s="46"/>
      <c r="H11" s="47"/>
      <c r="I11" s="46"/>
    </row>
    <row r="12" spans="1:9" ht="15" thickBot="1" x14ac:dyDescent="0.35">
      <c r="A12" s="48"/>
      <c r="B12" s="30"/>
      <c r="C12" s="30"/>
      <c r="D12" s="31"/>
      <c r="F12" s="45" t="s">
        <v>14</v>
      </c>
      <c r="G12" s="46"/>
      <c r="H12" s="49">
        <f>B28</f>
        <v>15000</v>
      </c>
      <c r="I12" s="46"/>
    </row>
    <row r="13" spans="1:9" x14ac:dyDescent="0.3">
      <c r="A13" s="50" t="s">
        <v>48</v>
      </c>
      <c r="B13" s="51">
        <f>B7-B10</f>
        <v>20000</v>
      </c>
      <c r="C13" s="51"/>
      <c r="D13" s="51">
        <f>B13/12</f>
        <v>1666.6666666666667</v>
      </c>
      <c r="F13" s="52"/>
      <c r="G13" s="53"/>
      <c r="H13" s="54"/>
      <c r="I13" s="53"/>
    </row>
    <row r="14" spans="1:9" ht="15" thickBot="1" x14ac:dyDescent="0.35">
      <c r="A14" s="55" t="s">
        <v>15</v>
      </c>
      <c r="B14" s="56">
        <f>B13/B7</f>
        <v>0.5</v>
      </c>
      <c r="C14" s="56"/>
      <c r="D14" s="56">
        <f>D13/D7</f>
        <v>0.5</v>
      </c>
      <c r="F14" s="57" t="s">
        <v>16</v>
      </c>
      <c r="G14" s="58"/>
      <c r="H14" s="59">
        <f>H10-H12</f>
        <v>5000</v>
      </c>
      <c r="I14" s="58"/>
    </row>
    <row r="15" spans="1:9" ht="15" thickBot="1" x14ac:dyDescent="0.35">
      <c r="B15" s="30"/>
      <c r="C15" s="30"/>
      <c r="D15" s="31"/>
    </row>
    <row r="16" spans="1:9" x14ac:dyDescent="0.3">
      <c r="A16" s="14" t="s">
        <v>9</v>
      </c>
      <c r="B16" s="15"/>
      <c r="C16" s="15"/>
      <c r="D16" s="30"/>
    </row>
    <row r="17" spans="1:11" x14ac:dyDescent="0.3">
      <c r="A17" s="20" t="str">
        <f>[1]Kasumiaruanne!A19</f>
        <v>Personalikulud (tulemustasud)</v>
      </c>
      <c r="B17" s="21">
        <v>20000</v>
      </c>
      <c r="C17" s="21"/>
      <c r="D17" s="21">
        <f t="shared" si="0"/>
        <v>1666.6666666666667</v>
      </c>
    </row>
    <row r="18" spans="1:11" x14ac:dyDescent="0.3">
      <c r="A18" s="20" t="str">
        <f>[1]Kasumiaruanne!A21</f>
        <v>Brutokasum:</v>
      </c>
      <c r="B18" s="21"/>
      <c r="C18" s="21"/>
      <c r="D18" s="21">
        <f t="shared" si="0"/>
        <v>0</v>
      </c>
    </row>
    <row r="19" spans="1:11" ht="15" thickBot="1" x14ac:dyDescent="0.35">
      <c r="A19" s="60" t="s">
        <v>17</v>
      </c>
      <c r="B19" s="39">
        <v>0</v>
      </c>
      <c r="C19" s="39"/>
      <c r="D19" s="21">
        <f t="shared" si="0"/>
        <v>0</v>
      </c>
    </row>
    <row r="20" spans="1:11" ht="15" thickBot="1" x14ac:dyDescent="0.35">
      <c r="A20" s="26" t="s">
        <v>18</v>
      </c>
      <c r="B20" s="27">
        <f>B11</f>
        <v>20000</v>
      </c>
      <c r="C20" s="27"/>
      <c r="D20" s="27">
        <f t="shared" si="0"/>
        <v>1666.6666666666667</v>
      </c>
    </row>
    <row r="21" spans="1:11" ht="15" thickBot="1" x14ac:dyDescent="0.35">
      <c r="B21" s="30"/>
      <c r="C21" s="30"/>
      <c r="D21" s="30"/>
    </row>
    <row r="22" spans="1:11" ht="15" thickBot="1" x14ac:dyDescent="0.35">
      <c r="A22" s="14" t="s">
        <v>19</v>
      </c>
      <c r="B22" s="15"/>
      <c r="C22" s="15"/>
      <c r="D22" s="31"/>
      <c r="F22" s="1" t="s">
        <v>47</v>
      </c>
      <c r="G22" s="1" t="s">
        <v>20</v>
      </c>
      <c r="I22" s="80"/>
      <c r="J22" s="61"/>
      <c r="K22" t="s">
        <v>49</v>
      </c>
    </row>
    <row r="23" spans="1:11" x14ac:dyDescent="0.3">
      <c r="A23" s="20" t="s">
        <v>21</v>
      </c>
      <c r="B23" s="21">
        <v>10000</v>
      </c>
      <c r="C23" s="21"/>
      <c r="D23" s="62">
        <f t="shared" si="0"/>
        <v>833.33333333333337</v>
      </c>
      <c r="F23" t="s">
        <v>22</v>
      </c>
    </row>
    <row r="24" spans="1:11" x14ac:dyDescent="0.3">
      <c r="A24" s="20" t="s">
        <v>23</v>
      </c>
      <c r="B24" s="21"/>
      <c r="C24" s="21"/>
      <c r="D24" s="21">
        <f>B24/12</f>
        <v>0</v>
      </c>
    </row>
    <row r="25" spans="1:11" x14ac:dyDescent="0.3">
      <c r="A25" s="20" t="s">
        <v>24</v>
      </c>
      <c r="B25" s="21">
        <v>5000</v>
      </c>
      <c r="C25" s="21"/>
      <c r="D25" s="21">
        <f t="shared" si="0"/>
        <v>416.66666666666669</v>
      </c>
      <c r="F25" s="1" t="s">
        <v>47</v>
      </c>
      <c r="G25" s="1" t="s">
        <v>20</v>
      </c>
      <c r="H25" s="140">
        <f>H12/(1-(H8/H6))</f>
        <v>30000</v>
      </c>
    </row>
    <row r="26" spans="1:11" x14ac:dyDescent="0.3">
      <c r="A26" s="60" t="s">
        <v>25</v>
      </c>
      <c r="B26" s="21"/>
      <c r="C26" s="39"/>
      <c r="D26" s="21">
        <f t="shared" si="0"/>
        <v>0</v>
      </c>
      <c r="F26" t="s">
        <v>26</v>
      </c>
    </row>
    <row r="27" spans="1:11" ht="15" thickBot="1" x14ac:dyDescent="0.35">
      <c r="A27" s="60" t="s">
        <v>27</v>
      </c>
      <c r="B27" s="21"/>
      <c r="C27" s="39"/>
      <c r="D27" s="21">
        <f t="shared" si="0"/>
        <v>0</v>
      </c>
    </row>
    <row r="28" spans="1:11" ht="15" thickBot="1" x14ac:dyDescent="0.35">
      <c r="A28" s="26" t="s">
        <v>28</v>
      </c>
      <c r="B28" s="27">
        <f>B23+B24+B25+B26+B27</f>
        <v>15000</v>
      </c>
      <c r="C28" s="27"/>
      <c r="D28" s="27">
        <f t="shared" si="0"/>
        <v>1250</v>
      </c>
      <c r="I28" s="63"/>
    </row>
    <row r="29" spans="1:11" x14ac:dyDescent="0.3">
      <c r="B29" s="30"/>
      <c r="C29" s="30"/>
      <c r="D29" s="30"/>
    </row>
    <row r="30" spans="1:11" x14ac:dyDescent="0.3">
      <c r="A30" s="64" t="s">
        <v>29</v>
      </c>
      <c r="B30" s="65"/>
      <c r="C30" s="65"/>
      <c r="D30" s="65">
        <f t="shared" si="0"/>
        <v>0</v>
      </c>
    </row>
    <row r="31" spans="1:11" x14ac:dyDescent="0.3">
      <c r="B31" s="30"/>
      <c r="C31" s="30"/>
      <c r="D31" s="30"/>
    </row>
    <row r="32" spans="1:11" x14ac:dyDescent="0.3">
      <c r="A32" s="64" t="s">
        <v>30</v>
      </c>
      <c r="B32" s="65">
        <f>B20-B28-B30</f>
        <v>5000</v>
      </c>
      <c r="C32" s="65"/>
      <c r="D32" s="65">
        <f t="shared" si="0"/>
        <v>416.66666666666669</v>
      </c>
    </row>
    <row r="33" spans="1:4" ht="15" thickBot="1" x14ac:dyDescent="0.35">
      <c r="B33" s="30"/>
      <c r="C33" s="30"/>
      <c r="D33" s="30"/>
    </row>
    <row r="34" spans="1:4" x14ac:dyDescent="0.3">
      <c r="A34" s="66" t="s">
        <v>31</v>
      </c>
      <c r="B34" s="67"/>
      <c r="C34" s="67"/>
      <c r="D34" s="67"/>
    </row>
    <row r="35" spans="1:4" x14ac:dyDescent="0.3">
      <c r="A35" s="20" t="s">
        <v>32</v>
      </c>
      <c r="B35" s="21">
        <f>[1]Kasumiaruanne!D39</f>
        <v>680</v>
      </c>
      <c r="C35" s="21"/>
      <c r="D35" s="21">
        <f t="shared" si="0"/>
        <v>56.666666666666664</v>
      </c>
    </row>
    <row r="36" spans="1:4" x14ac:dyDescent="0.3">
      <c r="A36" s="20" t="s">
        <v>33</v>
      </c>
      <c r="B36" s="21">
        <f>0</f>
        <v>0</v>
      </c>
      <c r="C36" s="21"/>
      <c r="D36" s="21">
        <f t="shared" si="0"/>
        <v>0</v>
      </c>
    </row>
    <row r="37" spans="1:4" ht="15" thickBot="1" x14ac:dyDescent="0.35">
      <c r="A37" s="68" t="s">
        <v>34</v>
      </c>
      <c r="B37" s="69">
        <f>B35</f>
        <v>680</v>
      </c>
      <c r="C37" s="69"/>
      <c r="D37" s="69">
        <f t="shared" si="0"/>
        <v>56.666666666666664</v>
      </c>
    </row>
    <row r="38" spans="1:4" x14ac:dyDescent="0.3">
      <c r="B38" s="30"/>
      <c r="C38" s="30"/>
      <c r="D38" s="30"/>
    </row>
    <row r="39" spans="1:4" ht="27" x14ac:dyDescent="0.3">
      <c r="A39" s="70" t="s">
        <v>35</v>
      </c>
      <c r="B39" s="65">
        <f>B32-B37</f>
        <v>4320</v>
      </c>
      <c r="C39" s="65"/>
      <c r="D39" s="21">
        <f t="shared" si="0"/>
        <v>360</v>
      </c>
    </row>
    <row r="40" spans="1:4" x14ac:dyDescent="0.3">
      <c r="B40" s="30"/>
      <c r="C40" s="30"/>
      <c r="D40" s="30"/>
    </row>
    <row r="41" spans="1:4" x14ac:dyDescent="0.3">
      <c r="A41" s="71" t="s">
        <v>36</v>
      </c>
      <c r="B41" s="72">
        <f>B39</f>
        <v>4320</v>
      </c>
      <c r="C41" s="72"/>
      <c r="D41" s="72">
        <f t="shared" si="0"/>
        <v>360</v>
      </c>
    </row>
    <row r="42" spans="1:4" ht="15" thickBot="1" x14ac:dyDescent="0.35">
      <c r="A42" s="71" t="s">
        <v>37</v>
      </c>
      <c r="B42" s="73">
        <f>B41/B7</f>
        <v>0.108</v>
      </c>
      <c r="C42" s="73"/>
      <c r="D42" s="73">
        <f>D41/D7</f>
        <v>0.108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KMK-analüüs (2)</vt:lpstr>
      <vt:lpstr>Ülesanne printimiseks</vt:lpstr>
      <vt:lpstr>kasumilävi</vt:lpstr>
      <vt:lpstr>'Ülesanne printimiseks'!Print_Area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cp:lastPrinted>2019-02-13T12:01:40Z</cp:lastPrinted>
  <dcterms:created xsi:type="dcterms:W3CDTF">2011-10-12T10:40:04Z</dcterms:created>
  <dcterms:modified xsi:type="dcterms:W3CDTF">2020-10-23T06:43:46Z</dcterms:modified>
</cp:coreProperties>
</file>